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75" windowWidth="15480" windowHeight="11640" activeTab="0"/>
  </bookViews>
  <sheets>
    <sheet name="рез.фонд №1" sheetId="1" r:id="rId1"/>
    <sheet name="внебюджет №2 " sheetId="2" r:id="rId2"/>
    <sheet name="дебит.и кредит.№3" sheetId="3" r:id="rId3"/>
    <sheet name="кредиты № 4" sheetId="4" r:id="rId4"/>
    <sheet name="Гарантии № 5 " sheetId="5" r:id="rId5"/>
  </sheets>
  <definedNames>
    <definedName name="_xlnm.Print_Titles" localSheetId="1">'внебюджет №2 '!$8:$9</definedName>
    <definedName name="_xlnm.Print_Titles" localSheetId="2">'дебит.и кредит.№3'!$7:$11</definedName>
    <definedName name="_xlnm.Print_Titles" localSheetId="0">'рез.фонд №1'!$11:$11</definedName>
    <definedName name="_xlnm.Print_Area" localSheetId="1">'внебюджет №2 '!$A$1:$E$69</definedName>
    <definedName name="_xlnm.Print_Area" localSheetId="4">'Гарантии № 5 '!$A:$IV</definedName>
    <definedName name="_xlnm.Print_Area" localSheetId="2">'дебит.и кредит.№3'!$A$1:$E$152</definedName>
    <definedName name="_xlnm.Print_Area" localSheetId="3">'кредиты № 4'!$A$1:$J$44</definedName>
    <definedName name="_xlnm.Print_Area" localSheetId="0">'рез.фонд №1'!$A$1:$H$426</definedName>
  </definedNames>
  <calcPr fullCalcOnLoad="1"/>
</workbook>
</file>

<file path=xl/sharedStrings.xml><?xml version="1.0" encoding="utf-8"?>
<sst xmlns="http://schemas.openxmlformats.org/spreadsheetml/2006/main" count="1271" uniqueCount="1166">
  <si>
    <t>Управление по физической культуре и спорта мэрии г.о.Тольятти</t>
  </si>
  <si>
    <t>Центр  социального обслуживания Автозаводского района</t>
  </si>
  <si>
    <t>Центр  социального обслуживания Центрального района</t>
  </si>
  <si>
    <t>Центр  социального обслуживания Комсомольского района</t>
  </si>
  <si>
    <t>МУ "Социальная гостиница с отделением ночного пребывания"</t>
  </si>
  <si>
    <t xml:space="preserve">ВСЕГО </t>
  </si>
  <si>
    <t>Приложение № 3</t>
  </si>
  <si>
    <r>
      <t>Выделение денежных средств</t>
    </r>
    <r>
      <rPr>
        <b/>
        <sz val="8"/>
        <rFont val="Arial Cyr"/>
        <family val="2"/>
      </rPr>
      <t xml:space="preserve"> МУ "ДЭЖКХиС"</t>
    </r>
    <r>
      <rPr>
        <sz val="8"/>
        <rFont val="Arial Cyr"/>
        <family val="2"/>
      </rPr>
      <t xml:space="preserve"> на выполнение работ по ремонту квартир</t>
    </r>
  </si>
  <si>
    <r>
      <t xml:space="preserve">Выделение  днежных средств </t>
    </r>
    <r>
      <rPr>
        <b/>
        <sz val="8"/>
        <rFont val="Arial Cyr"/>
        <family val="2"/>
      </rPr>
      <t xml:space="preserve">МУ ДЭЖКХ </t>
    </r>
    <r>
      <rPr>
        <sz val="8"/>
        <rFont val="Arial Cyr"/>
        <family val="2"/>
      </rPr>
      <t>на  ремонт подъездов жилых домом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</si>
  <si>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МУ"ДЭЖКХиС" </t>
    </r>
    <r>
      <rPr>
        <sz val="8"/>
        <rFont val="Arial Cyr"/>
        <family val="2"/>
      </rPr>
      <t xml:space="preserve"> на проведение ремонта фасадов и отмосток домов по адресу:Комсомольское шоссе,2,Комсомольское шоссе,4</t>
    </r>
  </si>
  <si>
    <r>
      <t>Выделение денежных средств</t>
    </r>
    <r>
      <rPr>
        <b/>
        <sz val="8"/>
        <rFont val="Arial Cyr"/>
        <family val="2"/>
      </rPr>
      <t xml:space="preserve"> МУ ДЭЖКХ </t>
    </r>
    <r>
      <rPr>
        <sz val="8"/>
        <rFont val="Arial Cyr"/>
        <family val="2"/>
      </rPr>
      <t>на ремонтные и восстановительные работы помещения Степанова И.Г., расположенного по адресу: б-р Королева,10-19</t>
    </r>
  </si>
  <si>
    <r>
      <t xml:space="preserve">Выделение денежных средств </t>
    </r>
    <r>
      <rPr>
        <b/>
        <sz val="8"/>
        <rFont val="Arial Cyr"/>
        <family val="2"/>
      </rPr>
      <t>ДЭЖКХ</t>
    </r>
    <r>
      <rPr>
        <sz val="8"/>
        <rFont val="Arial Cyr"/>
        <family val="2"/>
      </rPr>
      <t xml:space="preserve"> на проведение ремонтных работ хозблока 8-го квартала по адресу: б-р Приморский, 31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</si>
  <si>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МУ ДЭЖКХ </t>
    </r>
    <r>
      <rPr>
        <sz val="8"/>
        <rFont val="Arial Cyr"/>
        <family val="2"/>
      </rPr>
      <t>на выполнение работ по ремонту стеновых панелей дома по адресу: г.Тольятти, ул. Олимпийская, 28</t>
    </r>
  </si>
  <si>
    <r>
      <t xml:space="preserve">Выделение денежных средств  </t>
    </r>
    <r>
      <rPr>
        <b/>
        <sz val="8"/>
        <rFont val="Arial Cyr"/>
        <family val="2"/>
      </rPr>
      <t xml:space="preserve">МУ ДЭЖКХ </t>
    </r>
    <r>
      <rPr>
        <sz val="8"/>
        <rFont val="Arial Cyr"/>
        <family val="2"/>
      </rPr>
      <t>на проведение ремонтных работ помещения общественной организации ветеранов (пенсионеров) войны и труда, вооруженных сил и правоохранительных органов Автозаводского района,  б-р Гая, 17</t>
    </r>
  </si>
  <si>
    <r>
      <t xml:space="preserve">Выделение денежных средств </t>
    </r>
    <r>
      <rPr>
        <b/>
        <sz val="8"/>
        <rFont val="Arial Cyr"/>
        <family val="2"/>
      </rPr>
      <t>ДЭЖКХ н</t>
    </r>
    <r>
      <rPr>
        <sz val="8"/>
        <rFont val="Arial Cyr"/>
        <family val="2"/>
      </rPr>
      <t>а ремонт квартиры Каракуловой Л.Д. по адресу: бульвар Буденного, 17-99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</si>
  <si>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мэрии </t>
    </r>
    <r>
      <rPr>
        <sz val="8"/>
        <rFont val="Arial Cyr"/>
        <family val="2"/>
      </rPr>
      <t xml:space="preserve">на  оплату затрат по аренде служебных помещений по иску МП г. Тольятти «Управляющая компания № 2» 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</si>
  <si>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МУ ДЭЖКХ </t>
    </r>
    <r>
      <rPr>
        <sz val="8"/>
        <rFont val="Arial Cyr"/>
        <family val="2"/>
      </rPr>
      <t>на ремонт квартиры Капитан Л.Я.</t>
    </r>
  </si>
  <si>
    <r>
      <t>Выделение денежных средств</t>
    </r>
    <r>
      <rPr>
        <b/>
        <sz val="8"/>
        <rFont val="Arial Cyr"/>
        <family val="2"/>
      </rPr>
      <t xml:space="preserve"> МУ ДЭЖКХ </t>
    </r>
    <r>
      <rPr>
        <sz val="8"/>
        <rFont val="Arial Cyr"/>
        <family val="2"/>
      </rPr>
      <t>для проведения ремонтных работ по ул. Мурысева</t>
    </r>
  </si>
  <si>
    <r>
      <t>Выделение денежных средств</t>
    </r>
    <r>
      <rPr>
        <b/>
        <sz val="8"/>
        <rFont val="Arial Cyr"/>
        <family val="2"/>
      </rPr>
      <t xml:space="preserve"> ДЭЖКХ </t>
    </r>
    <r>
      <rPr>
        <sz val="8"/>
        <rFont val="Arial Cyr"/>
        <family val="2"/>
      </rPr>
      <t>на проведение ремонта по ул. Мурысева, 78 п. 1, 2</t>
    </r>
  </si>
  <si>
    <r>
      <t>Выделение денежных средств</t>
    </r>
    <r>
      <rPr>
        <b/>
        <sz val="8"/>
        <rFont val="Arial Cyr"/>
        <family val="2"/>
      </rPr>
      <t xml:space="preserve"> МУ "ДЭЖКХиС"</t>
    </r>
    <r>
      <rPr>
        <sz val="8"/>
        <rFont val="Arial Cyr"/>
        <family val="2"/>
      </rPr>
      <t xml:space="preserve"> на выполнение работ по ремонту квартиры Дибривной Н.А. </t>
    </r>
  </si>
  <si>
    <r>
      <t>Выделение денежных средств</t>
    </r>
    <r>
      <rPr>
        <b/>
        <sz val="8"/>
        <rFont val="Arial Cyr"/>
        <family val="2"/>
      </rPr>
      <t xml:space="preserve"> мэрии </t>
    </r>
    <r>
      <rPr>
        <sz val="8"/>
        <rFont val="Arial Cyr"/>
        <family val="2"/>
      </rPr>
      <t>для перечисления МУСБО "Лазурное" на выплату з/п работникам бани п.Федоровка за январь и февраль 2006г</t>
    </r>
  </si>
  <si>
    <r>
      <t xml:space="preserve">Выделение денежных средств  </t>
    </r>
    <r>
      <rPr>
        <b/>
        <sz val="8"/>
        <rFont val="Arial Cyr"/>
        <family val="2"/>
      </rPr>
      <t>МУ "ДЭЖКХиС"</t>
    </r>
    <r>
      <rPr>
        <sz val="8"/>
        <rFont val="Arial Cyr"/>
        <family val="2"/>
      </rPr>
      <t xml:space="preserve">  на установку детской площадки  около комплекса общежитий № 3, расположенных по адресу : ул.Революционная, д.11/33</t>
    </r>
  </si>
  <si>
    <r>
      <t xml:space="preserve">Выделение денежных средств </t>
    </r>
    <r>
      <rPr>
        <b/>
        <sz val="8"/>
        <rFont val="Arial Cyr"/>
        <family val="2"/>
      </rPr>
      <t>МУ "ДЭЖКХиС"</t>
    </r>
    <r>
      <rPr>
        <sz val="8"/>
        <rFont val="Arial Cyr"/>
        <family val="2"/>
      </rPr>
      <t xml:space="preserve"> на приобретение и монтаж  детских игровых площадок, по адресам: б-р Туполева-7, ул.Свердлова -13</t>
    </r>
  </si>
  <si>
    <r>
      <t xml:space="preserve">Выделение денежных средств </t>
    </r>
    <r>
      <rPr>
        <b/>
        <sz val="8"/>
        <rFont val="Arial Cyr"/>
        <family val="2"/>
      </rPr>
      <t>МУ "ДЭЖКХиС"</t>
    </r>
    <r>
      <rPr>
        <sz val="8"/>
        <rFont val="Arial Cyr"/>
        <family val="2"/>
      </rPr>
      <t xml:space="preserve"> на установку МАФ на территории 20 квартала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</si>
  <si>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МУ "ДЭЖКХиС" </t>
    </r>
    <r>
      <rPr>
        <sz val="8"/>
        <rFont val="Arial Cyr"/>
        <family val="2"/>
      </rPr>
      <t xml:space="preserve"> на проведение работ по благоустройству  территорий домов по адресу: ул.Победы 45,47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</si>
  <si>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МУ "ДЭЖКХиС" </t>
    </r>
    <r>
      <rPr>
        <sz val="8"/>
        <rFont val="Arial Cyr"/>
        <family val="2"/>
      </rPr>
      <t>на устройство детского спортивного городка  у дома № 43 по Южному шоссе</t>
    </r>
  </si>
  <si>
    <r>
      <t xml:space="preserve">Пост.№ 5878-1/п от 07.07.06 (ув.№ 2458) </t>
    </r>
    <r>
      <rPr>
        <b/>
        <sz val="8"/>
        <rFont val="Arial Cyr"/>
        <family val="2"/>
      </rPr>
      <t>0502 -</t>
    </r>
    <r>
      <rPr>
        <sz val="8"/>
        <rFont val="Arial Cyr"/>
        <family val="2"/>
      </rPr>
      <t>изменения № 8151-1/п от 11.09.06</t>
    </r>
  </si>
  <si>
    <r>
      <t xml:space="preserve">Выделение денежных средств </t>
    </r>
    <r>
      <rPr>
        <b/>
        <sz val="8"/>
        <rFont val="Arial Cyr"/>
        <family val="2"/>
      </rPr>
      <t>МУ "ДЭЖКХиС"</t>
    </r>
    <r>
      <rPr>
        <sz val="8"/>
        <rFont val="Arial Cyr"/>
        <family val="2"/>
      </rPr>
      <t xml:space="preserve"> на проведение работ по валке и обрезке аварийных деревьев, а также установке МАФов во 2 квартале</t>
    </r>
  </si>
  <si>
    <r>
      <t xml:space="preserve">Выделение денежных средств </t>
    </r>
    <r>
      <rPr>
        <b/>
        <sz val="8"/>
        <rFont val="Arial Cyr"/>
        <family val="2"/>
      </rPr>
      <t>МУ "ДЭЖКХиС"</t>
    </r>
    <r>
      <rPr>
        <sz val="8"/>
        <rFont val="Arial Cyr"/>
        <family val="2"/>
      </rPr>
      <t xml:space="preserve"> на  восстановление  детской спортивной площадки внутри двора  дома по адресу: ул.Победы-38</t>
    </r>
  </si>
  <si>
    <r>
      <t xml:space="preserve">Выделение денежных средств </t>
    </r>
    <r>
      <rPr>
        <b/>
        <sz val="8"/>
        <rFont val="Arial Cyr"/>
        <family val="2"/>
      </rPr>
      <t>МУ "ДЭЖКХиС"</t>
    </r>
    <r>
      <rPr>
        <sz val="8"/>
        <rFont val="Arial Cyr"/>
        <family val="2"/>
      </rPr>
      <t xml:space="preserve">  на завершение работ  по благоустройству Аллеи Ветеранов</t>
    </r>
  </si>
  <si>
    <r>
      <t>Пост.№ 5880-1/п от 07.07.06 (ув.№2460 )</t>
    </r>
    <r>
      <rPr>
        <b/>
        <sz val="8"/>
        <rFont val="Arial Cyr"/>
        <family val="2"/>
      </rPr>
      <t xml:space="preserve"> 0502  - </t>
    </r>
    <r>
      <rPr>
        <sz val="8"/>
        <rFont val="Arial Cyr"/>
        <family val="2"/>
      </rPr>
      <t xml:space="preserve">изменения № 8023-1/п от 06.09.06 </t>
    </r>
  </si>
  <si>
    <r>
      <t xml:space="preserve">Выделение   денежных средств </t>
    </r>
    <r>
      <rPr>
        <b/>
        <sz val="8"/>
        <rFont val="Arial Cyr"/>
        <family val="2"/>
      </rPr>
      <t xml:space="preserve"> МУ "ДЭЖКХиС"</t>
    </r>
    <r>
      <rPr>
        <sz val="8"/>
        <rFont val="Arial Cyr"/>
        <family val="2"/>
      </rPr>
      <t xml:space="preserve"> на  устройство  металлического  ограждения  детских площадок  и установки МАФов</t>
    </r>
  </si>
  <si>
    <r>
      <t xml:space="preserve">Выделение денежных средств </t>
    </r>
    <r>
      <rPr>
        <b/>
        <sz val="8"/>
        <rFont val="Arial Cyr"/>
        <family val="2"/>
      </rPr>
      <t>МУ "ДЭЖКХиС"</t>
    </r>
    <r>
      <rPr>
        <sz val="8"/>
        <rFont val="Arial Cyr"/>
        <family val="2"/>
      </rPr>
      <t xml:space="preserve"> на устройство ограждений газонов  по ул.Ярославская ,51 ( 2,3 подъезд); ул.Ярославская ,39 (3,4 подъезд); ул.Громовой ,46 ( 3,4 подъезд)</t>
    </r>
  </si>
  <si>
    <r>
      <t xml:space="preserve">Выделение денежных средств  </t>
    </r>
    <r>
      <rPr>
        <b/>
        <sz val="8"/>
        <rFont val="Arial Cyr"/>
        <family val="2"/>
      </rPr>
      <t xml:space="preserve">МУ "ДЭЖКХиС" </t>
    </r>
    <r>
      <rPr>
        <sz val="8"/>
        <rFont val="Arial Cyr"/>
        <family val="2"/>
      </rPr>
      <t xml:space="preserve"> на проведение работ  по разбивке сквера в пос.Поволжский</t>
    </r>
  </si>
  <si>
    <r>
      <t xml:space="preserve">Выделение денежных средств </t>
    </r>
    <r>
      <rPr>
        <b/>
        <sz val="8"/>
        <rFont val="Arial Cyr"/>
        <family val="2"/>
      </rPr>
      <t>МУ "ДЭЖКХиС"</t>
    </r>
    <r>
      <rPr>
        <sz val="8"/>
        <rFont val="Arial Cyr"/>
        <family val="2"/>
      </rPr>
      <t xml:space="preserve"> на благоустройство аллеи  к памятному знаку в честь 60-летия Победы</t>
    </r>
  </si>
  <si>
    <r>
      <t>Пост.№ 5235-1/п от 22.06.06 (ув.№2237 )</t>
    </r>
    <r>
      <rPr>
        <b/>
        <sz val="8"/>
        <rFont val="Arial Cyr"/>
        <family val="2"/>
      </rPr>
      <t xml:space="preserve"> 0502 - </t>
    </r>
    <r>
      <rPr>
        <sz val="8"/>
        <rFont val="Arial Cyr"/>
        <family val="2"/>
      </rPr>
      <t xml:space="preserve">изменения № 8024-1/п от06.09.06 </t>
    </r>
  </si>
  <si>
    <r>
      <t xml:space="preserve">Выделение   денежных средств </t>
    </r>
    <r>
      <rPr>
        <b/>
        <sz val="8"/>
        <rFont val="Arial Cyr"/>
        <family val="2"/>
      </rPr>
      <t xml:space="preserve"> МУ "ДЭЖКХиС"  </t>
    </r>
    <r>
      <rPr>
        <sz val="8"/>
        <rFont val="Arial Cyr"/>
        <family val="2"/>
      </rPr>
      <t xml:space="preserve"> на восстановление  асфальтового покрытия  проезжей части  дублера по ул. 70 лет Октября</t>
    </r>
  </si>
  <si>
    <r>
      <t xml:space="preserve">Выделение денежных средств </t>
    </r>
    <r>
      <rPr>
        <b/>
        <sz val="8"/>
        <rFont val="Arial Cyr"/>
        <family val="2"/>
      </rPr>
      <t>МУ "ДЭЖКХиС"</t>
    </r>
    <r>
      <rPr>
        <sz val="8"/>
        <rFont val="Arial Cyr"/>
        <family val="2"/>
      </rPr>
      <t xml:space="preserve"> на установку МАФ</t>
    </r>
  </si>
  <si>
    <r>
      <t>Выделение денежных средств</t>
    </r>
    <r>
      <rPr>
        <b/>
        <sz val="8"/>
        <rFont val="Arial Cyr"/>
        <family val="2"/>
      </rPr>
      <t xml:space="preserve"> МУ "ДЭЖКХиС"</t>
    </r>
    <r>
      <rPr>
        <sz val="8"/>
        <rFont val="Arial Cyr"/>
        <family val="2"/>
      </rPr>
      <t xml:space="preserve"> на выполнение работ по валке и обрезке деревьев на территории театра кукол "Пилигрим"</t>
    </r>
  </si>
  <si>
    <r>
      <t>Пост № 6254-1/п от 18.07.06,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№ 7929-1/п от 04.09.06</t>
    </r>
  </si>
  <si>
    <r>
      <t xml:space="preserve">Выделение денежных средств </t>
    </r>
    <r>
      <rPr>
        <b/>
        <sz val="8"/>
        <rFont val="Arial Cyr"/>
        <family val="2"/>
      </rPr>
      <t>МУ "ДЭЖКХиС"</t>
    </r>
    <r>
      <rPr>
        <sz val="8"/>
        <rFont val="Arial Cyr"/>
        <family val="2"/>
      </rPr>
      <t xml:space="preserve"> на установку МАФ по адресам: ул.Офицерская-6г; ул.70 лет Октября -59; б-р Космонавтов-20а,16,24 (721 т.р., изменили на 608 т.р.)</t>
    </r>
  </si>
  <si>
    <r>
      <t>Выделение денежных средств</t>
    </r>
    <r>
      <rPr>
        <b/>
        <sz val="8"/>
        <rFont val="Arial Cyr"/>
        <family val="2"/>
      </rPr>
      <t xml:space="preserve"> МУ "ДЭЖКХиС"</t>
    </r>
    <r>
      <rPr>
        <sz val="8"/>
        <rFont val="Arial Cyr"/>
        <family val="2"/>
      </rPr>
      <t xml:space="preserve"> на установку забора между домами по б-ру Космонавтов-3 и ул.Автостроителей -24</t>
    </r>
  </si>
  <si>
    <r>
      <t>Выделение денежных средств</t>
    </r>
    <r>
      <rPr>
        <b/>
        <sz val="8"/>
        <rFont val="Arial Cyr"/>
        <family val="2"/>
      </rPr>
      <t xml:space="preserve"> МУ "ДЭЖКХиС"</t>
    </r>
    <r>
      <rPr>
        <sz val="8"/>
        <rFont val="Arial Cyr"/>
        <family val="2"/>
      </rPr>
      <t xml:space="preserve"> на озеленение внутриквартальных территорий Автозаводского района</t>
    </r>
  </si>
  <si>
    <r>
      <t>Выделение денежных средств</t>
    </r>
    <r>
      <rPr>
        <b/>
        <sz val="8"/>
        <rFont val="Arial Cyr"/>
        <family val="2"/>
      </rPr>
      <t xml:space="preserve"> мэрии </t>
    </r>
    <r>
      <rPr>
        <sz val="8"/>
        <rFont val="Arial Cyr"/>
        <family val="2"/>
      </rPr>
      <t>для перечисления МУСБО "Лазурное" на выплату з/п работникам бани п.Федоровка за март-июнь 2006г</t>
    </r>
  </si>
  <si>
    <r>
      <t>Выделение денежных средств</t>
    </r>
    <r>
      <rPr>
        <b/>
        <sz val="8"/>
        <rFont val="Arial Cyr"/>
        <family val="2"/>
      </rPr>
      <t xml:space="preserve"> МУ "ДЭЖКХиС"</t>
    </r>
    <r>
      <rPr>
        <sz val="8"/>
        <rFont val="Arial Cyr"/>
        <family val="2"/>
      </rPr>
      <t xml:space="preserve"> на установку МАФ в 9,13,3б кварталах</t>
    </r>
  </si>
  <si>
    <r>
      <t xml:space="preserve">Выделение денежных средств </t>
    </r>
    <r>
      <rPr>
        <b/>
        <sz val="8"/>
        <rFont val="Arial Cyr"/>
        <family val="2"/>
      </rPr>
      <t>МУ "ДЭЖКХиС"</t>
    </r>
    <r>
      <rPr>
        <sz val="8"/>
        <rFont val="Arial Cyr"/>
        <family val="2"/>
      </rPr>
      <t xml:space="preserve">  на установку  спортивной площадки  для игры  в волейбол и теннис по адресу: ул.Офицерская -8</t>
    </r>
  </si>
  <si>
    <r>
      <t>Выделение денежных средств</t>
    </r>
    <r>
      <rPr>
        <b/>
        <sz val="8"/>
        <rFont val="Arial Cyr"/>
        <family val="2"/>
      </rPr>
      <t xml:space="preserve"> мэрии </t>
    </r>
    <r>
      <rPr>
        <sz val="8"/>
        <rFont val="Arial Cyr"/>
        <family val="2"/>
      </rPr>
      <t xml:space="preserve">для перечисления МУСБО "Лазурное" на замену котла в  бане п.Федоровка </t>
    </r>
  </si>
  <si>
    <r>
      <t>Выделение денежных средств</t>
    </r>
    <r>
      <rPr>
        <b/>
        <sz val="8"/>
        <rFont val="Arial Cyr"/>
        <family val="2"/>
      </rPr>
      <t xml:space="preserve"> МУ "ДЭЖКХиС"</t>
    </r>
    <r>
      <rPr>
        <sz val="8"/>
        <rFont val="Arial Cyr"/>
        <family val="2"/>
      </rPr>
      <t xml:space="preserve"> на сооружение временной дорожки  от дома № 2 по ул.40 лет Победы  до МОУ сш № 93  вдоль внутриквартального проезда</t>
    </r>
  </si>
  <si>
    <r>
      <t>Выделение денежных средств</t>
    </r>
    <r>
      <rPr>
        <b/>
        <sz val="8"/>
        <rFont val="Arial Cyr"/>
        <family val="2"/>
      </rPr>
      <t xml:space="preserve"> МУ "ДЭЖКХ и С" </t>
    </r>
    <r>
      <rPr>
        <sz val="8"/>
        <rFont val="Arial Cyr"/>
        <family val="2"/>
      </rPr>
      <t xml:space="preserve"> для оплаты за ремонт корта по ул.Матросова 36</t>
    </r>
  </si>
  <si>
    <r>
      <t xml:space="preserve">Выделение денежных средств </t>
    </r>
    <r>
      <rPr>
        <b/>
        <sz val="8"/>
        <rFont val="Arial Cyr"/>
        <family val="2"/>
      </rPr>
      <t>МУ "ДЭЖКХиС"</t>
    </r>
    <r>
      <rPr>
        <sz val="8"/>
        <rFont val="Arial Cyr"/>
        <family val="2"/>
      </rPr>
      <t xml:space="preserve"> на восстановление  твердых покрытий и благоустройство территории у дома № 56 по ул.Советской</t>
    </r>
  </si>
  <si>
    <r>
      <t>Выделение денежных средств</t>
    </r>
    <r>
      <rPr>
        <b/>
        <sz val="8"/>
        <rFont val="Arial Cyr"/>
        <family val="2"/>
      </rPr>
      <t xml:space="preserve"> МУ"ДЭЖКХиС"</t>
    </r>
    <r>
      <rPr>
        <sz val="8"/>
        <rFont val="Arial Cyr"/>
        <family val="2"/>
      </rPr>
      <t xml:space="preserve"> на установку детской площадки по б-ру Королева-14; восстановление и ремонт плоскостных сооружений в 6 квартале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</si>
  <si>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 мэрии</t>
    </r>
    <r>
      <rPr>
        <sz val="8"/>
        <rFont val="Arial Cyr"/>
        <family val="2"/>
      </rPr>
      <t xml:space="preserve"> для перечисления МУСМЭП "Светофор"  на установку дорожных знаков  в 6 квартале</t>
    </r>
  </si>
  <si>
    <r>
      <t xml:space="preserve">Выделение ассигнований </t>
    </r>
    <r>
      <rPr>
        <b/>
        <sz val="8"/>
        <rFont val="Arial Cyr"/>
        <family val="2"/>
      </rPr>
      <t>МУ"ДЭЖКХиС"</t>
    </r>
    <r>
      <rPr>
        <sz val="8"/>
        <rFont val="Arial Cyr"/>
        <family val="2"/>
      </rPr>
      <t xml:space="preserve">  на устройство игровых детских площадок</t>
    </r>
  </si>
  <si>
    <r>
      <t>Выделение денежных средств</t>
    </r>
    <r>
      <rPr>
        <b/>
        <sz val="8"/>
        <rFont val="Arial Cyr"/>
        <family val="2"/>
      </rPr>
      <t>" МУ ДЭЖКХ и связи г.Тольятти"</t>
    </r>
    <r>
      <rPr>
        <sz val="8"/>
        <rFont val="Arial Cyr"/>
        <family val="2"/>
      </rPr>
      <t xml:space="preserve"> на ремонт твердого покрытия и спортивных  площадок</t>
    </r>
  </si>
  <si>
    <r>
      <t xml:space="preserve">Выделение денежных средств </t>
    </r>
    <r>
      <rPr>
        <b/>
        <sz val="8"/>
        <rFont val="Arial Cyr"/>
        <family val="2"/>
      </rPr>
      <t>ДЭЖКХ</t>
    </r>
    <r>
      <rPr>
        <sz val="8"/>
        <rFont val="Arial Cyr"/>
        <family val="2"/>
      </rPr>
      <t xml:space="preserve"> на изготовление и установка информационных стендов на территории 10,12 кварталов Автозаводского р-на </t>
    </r>
  </si>
  <si>
    <r>
      <t xml:space="preserve">Выделение денежных средств </t>
    </r>
    <r>
      <rPr>
        <b/>
        <sz val="8"/>
        <rFont val="Arial Cyr"/>
        <family val="2"/>
      </rPr>
      <t>ДЭЖКХ</t>
    </r>
    <r>
      <rPr>
        <sz val="8"/>
        <rFont val="Arial Cyr"/>
        <family val="2"/>
      </rPr>
      <t xml:space="preserve"> на изготовление и установку металлических ограждений по периметру детских игровых площадок от временных парковок автомобилей  по адресу:ул. Куйбышева, дом 22 и дом 36; ул. Гидротехническая, дом 33.
</t>
    </r>
  </si>
  <si>
    <r>
      <t xml:space="preserve">Выделение денежных средств </t>
    </r>
    <r>
      <rPr>
        <b/>
        <sz val="8"/>
        <rFont val="Arial Cyr"/>
        <family val="2"/>
      </rPr>
      <t>МУ"ДЭЖКХиС"</t>
    </r>
    <r>
      <rPr>
        <sz val="8"/>
        <rFont val="Arial Cyr"/>
        <family val="2"/>
      </rPr>
      <t xml:space="preserve">  на устройство детского городка по адресу:С.Разина,48 и реконструкцию плоскостных сооружений с заменой сетки и баскетбольных колец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</si>
  <si>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ДЭЖКХ </t>
    </r>
    <r>
      <rPr>
        <sz val="8"/>
        <rFont val="Arial Cyr"/>
        <family val="2"/>
      </rPr>
      <t>на благоустройство территории около памятника в честь 60-летия победы в Великой отечественной войне и установка скамеек по адресам: ул. Ворошилова, б-р Гая, ул. Дзержинского (12 квартал)</t>
    </r>
  </si>
  <si>
    <r>
      <t xml:space="preserve">Выделение денежжных средств </t>
    </r>
    <r>
      <rPr>
        <b/>
        <sz val="8"/>
        <rFont val="Arial Cyr"/>
        <family val="2"/>
      </rPr>
      <t xml:space="preserve">МУ"ДЭЖКХиС" </t>
    </r>
    <r>
      <rPr>
        <sz val="8"/>
        <rFont val="Arial Cyr"/>
        <family val="2"/>
      </rPr>
      <t xml:space="preserve"> на устройство детской площадки по адресу: ул.70 лет Октября-9</t>
    </r>
  </si>
  <si>
    <t xml:space="preserve">к пояснительной записке </t>
  </si>
  <si>
    <t>отчета об исполнении бюджета за  2006 год</t>
  </si>
  <si>
    <t>Сведения по кредиторской и дебиторской задолженности за  2006 год</t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</si>
  <si>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МОУДОД Дворец творчества и молодежи </t>
    </r>
    <r>
      <rPr>
        <sz val="8"/>
        <rFont val="Arial Cyr"/>
        <family val="2"/>
      </rPr>
      <t xml:space="preserve"> для перечисления  детскому клубу "Радуга" на проведение ремонтных работ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</si>
  <si>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34</t>
    </r>
    <r>
      <rPr>
        <sz val="8"/>
        <rFont val="Arial Cyr"/>
        <family val="2"/>
      </rPr>
      <t xml:space="preserve"> на приобретение оргтехники</t>
    </r>
  </si>
  <si>
    <r>
      <t xml:space="preserve">Выделение денежных средств  </t>
    </r>
    <r>
      <rPr>
        <b/>
        <sz val="8"/>
        <rFont val="Arial Cyr"/>
        <family val="2"/>
      </rPr>
      <t>МОУ сш № 65</t>
    </r>
    <r>
      <rPr>
        <sz val="8"/>
        <rFont val="Arial Cyr"/>
        <family val="2"/>
      </rPr>
      <t xml:space="preserve"> на приобретение линолеума</t>
    </r>
  </si>
  <si>
    <r>
      <t>Выделение денежных средств</t>
    </r>
    <r>
      <rPr>
        <b/>
        <sz val="8"/>
        <rFont val="Arial Cyr"/>
        <family val="2"/>
      </rPr>
      <t xml:space="preserve"> МОУ сш № 49 </t>
    </r>
    <r>
      <rPr>
        <sz val="8"/>
        <rFont val="Arial Cyr"/>
        <family val="2"/>
      </rPr>
      <t xml:space="preserve"> на установку футбольных ворот и восстановление  футбольного поля</t>
    </r>
  </si>
  <si>
    <r>
      <t xml:space="preserve">Выделение денежных седств </t>
    </r>
    <r>
      <rPr>
        <b/>
        <sz val="8"/>
        <rFont val="Arial Cyr"/>
        <family val="2"/>
      </rPr>
      <t>МОУ № 17</t>
    </r>
    <r>
      <rPr>
        <sz val="8"/>
        <rFont val="Arial Cyr"/>
        <family val="2"/>
      </rPr>
      <t xml:space="preserve"> на установку защитной сетки в спортзале и приобретение спортивных матов</t>
    </r>
  </si>
  <si>
    <r>
      <t>Выделение денежных средств</t>
    </r>
    <r>
      <rPr>
        <b/>
        <sz val="8"/>
        <rFont val="Arial Cyr"/>
        <family val="2"/>
      </rPr>
      <t xml:space="preserve"> МОУ сш № 26</t>
    </r>
    <r>
      <rPr>
        <sz val="8"/>
        <rFont val="Arial Cyr"/>
        <family val="2"/>
      </rPr>
      <t xml:space="preserve">  на приобретение оборудования</t>
    </r>
  </si>
  <si>
    <r>
      <t xml:space="preserve">Выделение денежных средств </t>
    </r>
    <r>
      <rPr>
        <b/>
        <sz val="8"/>
        <rFont val="Arial Cyr"/>
        <family val="2"/>
      </rPr>
      <t>МОУ № 37</t>
    </r>
    <r>
      <rPr>
        <sz val="8"/>
        <rFont val="Arial Cyr"/>
        <family val="2"/>
      </rPr>
      <t xml:space="preserve"> для приобретения оборудования в компьютерный класс</t>
    </r>
  </si>
  <si>
    <r>
      <t>Выделение денежных средств</t>
    </r>
    <r>
      <rPr>
        <b/>
        <sz val="8"/>
        <rFont val="Arial Cyr"/>
        <family val="2"/>
      </rPr>
      <t xml:space="preserve"> МОУ сш № 32</t>
    </r>
    <r>
      <rPr>
        <sz val="8"/>
        <rFont val="Arial Cyr"/>
        <family val="2"/>
      </rPr>
      <t xml:space="preserve"> на приобретение оборудования для компьютерного класса и ремонт спортзала</t>
    </r>
  </si>
  <si>
    <t>Пост № 8415-1/п от 18.09.06 , изменения Пост № 11846-1/п от 21.12.06г.</t>
  </si>
  <si>
    <t>3267, 5981</t>
  </si>
  <si>
    <t>.0115</t>
  </si>
  <si>
    <t>Другие общегосударственные вопросы</t>
  </si>
  <si>
    <t>Пост № 7848-1/п от 01.09.06</t>
  </si>
  <si>
    <t>Пост.№ 6467-1/п от 24.07.06</t>
  </si>
  <si>
    <t>Пост № 8161-1/п от 11.09.06</t>
  </si>
  <si>
    <t xml:space="preserve">пост № 8734-1/п от 26.09.06 </t>
  </si>
  <si>
    <t>Пост.№ 5619-1/п от 03.07.06</t>
  </si>
  <si>
    <t>Пост № 10119-1/п от 08.11.06</t>
  </si>
  <si>
    <t>Пост.№6812-1/п от 02.08.06</t>
  </si>
  <si>
    <t>ВСЕГО:</t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</si>
  <si>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мэрии </t>
    </r>
    <r>
      <rPr>
        <sz val="8"/>
        <rFont val="Arial Cyr"/>
        <family val="2"/>
      </rPr>
      <t>для перечисления Коваленко О.Ю.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</si>
  <si>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на приобретение компьютерной техники и сетевого оборудования</t>
    </r>
  </si>
  <si>
    <r>
      <t>Выделение денежных средств</t>
    </r>
    <r>
      <rPr>
        <b/>
        <sz val="8"/>
        <rFont val="Arial Cyr"/>
        <family val="2"/>
      </rPr>
      <t xml:space="preserve"> мэрии</t>
    </r>
    <r>
      <rPr>
        <sz val="8"/>
        <rFont val="Arial Cyr"/>
        <family val="2"/>
      </rPr>
      <t xml:space="preserve"> для приобретения программного обеспечения ГИС "ИнГЕО в управление земельных ресурсов мэрии</t>
    </r>
  </si>
  <si>
    <r>
      <t>Выделение денежных средств</t>
    </r>
    <r>
      <rPr>
        <b/>
        <sz val="8"/>
        <rFont val="Arial Cyr"/>
        <family val="2"/>
      </rPr>
      <t xml:space="preserve"> МУ "ЦСО граждан  пожилого возраста и инвалидов Комсомольского  района"</t>
    </r>
    <r>
      <rPr>
        <sz val="8"/>
        <rFont val="Arial Cyr"/>
        <family val="2"/>
      </rPr>
      <t xml:space="preserve">  на приобретение ксерокса  для отделения социального обслуживания № 6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</si>
  <si>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МУ "ЦСП семье и детям Центрального района"  </t>
    </r>
    <r>
      <rPr>
        <sz val="8"/>
        <rFont val="Arial Cyr"/>
        <family val="2"/>
      </rPr>
      <t>на проведение мероприятий  по оказанию поддержки детям из многодетных семей</t>
    </r>
  </si>
  <si>
    <r>
      <t xml:space="preserve">Выделение денежных средств </t>
    </r>
    <r>
      <rPr>
        <b/>
        <sz val="8"/>
        <rFont val="Arial Cyr"/>
        <family val="2"/>
      </rPr>
      <t>департаменту социальной поддержки населения мэрии</t>
    </r>
    <r>
      <rPr>
        <sz val="8"/>
        <rFont val="Arial Cyr"/>
        <family val="2"/>
      </rPr>
      <t xml:space="preserve"> для перечисления НП "Благотворительный фонд "Луч надежды"</t>
    </r>
  </si>
  <si>
    <r>
      <t>Выделение денежных средств</t>
    </r>
    <r>
      <rPr>
        <b/>
        <sz val="8"/>
        <rFont val="Arial Cyr"/>
        <family val="2"/>
      </rPr>
      <t xml:space="preserve"> департаменту социальной  поддержки населения мэрии </t>
    </r>
    <r>
      <rPr>
        <sz val="8"/>
        <rFont val="Arial Cyr"/>
        <family val="2"/>
      </rPr>
      <t xml:space="preserve"> на оказание соц.помощи инвалидам и ветеранам</t>
    </r>
  </si>
  <si>
    <r>
      <t>Выделение денежных средств</t>
    </r>
    <r>
      <rPr>
        <b/>
        <sz val="8"/>
        <rFont val="Arial Cyr"/>
        <family val="2"/>
      </rPr>
      <t xml:space="preserve"> департаменту социальной  поддержки населения мэрии </t>
    </r>
    <r>
      <rPr>
        <sz val="8"/>
        <rFont val="Arial Cyr"/>
        <family val="2"/>
      </rPr>
      <t xml:space="preserve"> на проведение ремонта  квартир малоимущих</t>
    </r>
  </si>
  <si>
    <r>
      <t>Выделение денежных средств</t>
    </r>
    <r>
      <rPr>
        <b/>
        <sz val="8"/>
        <rFont val="Arial Cyr"/>
        <family val="2"/>
      </rPr>
      <t xml:space="preserve"> департаменту социальной поддержки населения мэрии</t>
    </r>
    <r>
      <rPr>
        <sz val="8"/>
        <rFont val="Arial Cyr"/>
        <family val="2"/>
      </rPr>
      <t xml:space="preserve"> на проведение ремонта в квартире  ветерана ВОВ Переведенцевой Н.П.</t>
    </r>
  </si>
  <si>
    <r>
      <t xml:space="preserve">Выделение денежных средств </t>
    </r>
    <r>
      <rPr>
        <b/>
        <sz val="8"/>
        <rFont val="Arial Cyr"/>
        <family val="2"/>
      </rPr>
      <t>департаменту социальной поддержки населения мэрии</t>
    </r>
    <r>
      <rPr>
        <sz val="8"/>
        <rFont val="Arial Cyr"/>
        <family val="2"/>
      </rPr>
      <t xml:space="preserve"> для организации подписки на газету "Ветеран" для Совета ветеранов войны и труда Комсомольского района</t>
    </r>
  </si>
  <si>
    <r>
      <t xml:space="preserve">Выделение денежных средств </t>
    </r>
    <r>
      <rPr>
        <b/>
        <sz val="8"/>
        <rFont val="Arial Cyr"/>
        <family val="2"/>
      </rPr>
      <t>МУ "Центр помощи семье и детям Комсомольского района"</t>
    </r>
    <r>
      <rPr>
        <sz val="8"/>
        <rFont val="Arial Cyr"/>
        <family val="2"/>
      </rPr>
      <t xml:space="preserve"> на организацию мероприятий, посвященных Дню матери </t>
    </r>
  </si>
  <si>
    <r>
      <t xml:space="preserve">Выделение денежных средств </t>
    </r>
    <r>
      <rPr>
        <b/>
        <sz val="8"/>
        <rFont val="Arial Cyr"/>
        <family val="2"/>
      </rPr>
      <t>департаменту социальной поддержки населения</t>
    </r>
    <r>
      <rPr>
        <sz val="8"/>
        <rFont val="Arial Cyr"/>
        <family val="2"/>
      </rPr>
      <t xml:space="preserve">  для перечисления общественной организации инвалидов "Фонд Дьячкова"   на проведение соц.исследований проблем социальной адаптации инвалидов</t>
    </r>
  </si>
  <si>
    <r>
      <t xml:space="preserve">Выделение денежных средств </t>
    </r>
    <r>
      <rPr>
        <b/>
        <sz val="8"/>
        <rFont val="Arial Cyr"/>
        <family val="2"/>
      </rPr>
      <t>департаменту социальной поддержки населения мэрии</t>
    </r>
    <r>
      <rPr>
        <sz val="8"/>
        <rFont val="Arial Cyr"/>
        <family val="2"/>
      </rPr>
      <t xml:space="preserve"> для установки перил-поручней по адресу: Ленинский пр-т,18-142(инвалид Шпрингер Н.Е.) 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</si>
  <si>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департаменту социальной  поддержки населения мэрии </t>
    </r>
    <r>
      <rPr>
        <sz val="8"/>
        <rFont val="Arial Cyr"/>
        <family val="2"/>
      </rPr>
      <t xml:space="preserve">для установки дополнительного телефонного номера для Совета ветеранов войны и общества  инвалидов Автозаводского района, расположенных по адресу: б-р Кулибина,2  </t>
    </r>
  </si>
  <si>
    <r>
      <t xml:space="preserve">Выделение денежных средств </t>
    </r>
    <r>
      <rPr>
        <b/>
        <sz val="8"/>
        <rFont val="Arial Cyr"/>
        <family val="2"/>
      </rPr>
      <t>МУ "ЦСО Комсомольского района</t>
    </r>
    <r>
      <rPr>
        <sz val="8"/>
        <rFont val="Arial Cyr"/>
        <family val="2"/>
      </rPr>
      <t xml:space="preserve"> на проведение мероприятий для социально незащищенной категории граждан Комсомольского района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</si>
  <si>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мэрии </t>
    </r>
    <r>
      <rPr>
        <sz val="8"/>
        <rFont val="Arial Cyr"/>
        <family val="2"/>
      </rPr>
      <t xml:space="preserve"> для оплаты проектно-сметной документации и оборудования на поставку воды (и прием стоков), тепла, электроэнергии в арендуемом помещении  НПФ г.Тольятти «Муниципальный</t>
    </r>
  </si>
  <si>
    <r>
      <t>Выделение денежных средств</t>
    </r>
    <r>
      <rPr>
        <b/>
        <sz val="8"/>
        <rFont val="Arial Cyr"/>
        <family val="2"/>
      </rPr>
      <t xml:space="preserve"> мэрии </t>
    </r>
    <r>
      <rPr>
        <sz val="8"/>
        <rFont val="Arial Cyr"/>
        <family val="2"/>
      </rPr>
      <t>для перечисления ГУ Самарской области "Центр диагностики и коррекции развития детей городского округа Тольятти" на проведение ремонта кровли здания, расположенного по адресу: ул.Мира, 10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</si>
  <si>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мэрии </t>
    </r>
    <r>
      <rPr>
        <sz val="8"/>
        <rFont val="Arial Cyr"/>
        <family val="2"/>
      </rPr>
      <t xml:space="preserve"> для перечисления ЗАО "СОК-ТРАНС"  на оплату за работы по анализу  перевозочной и производственно-хозяйственной деятельности предприятия для выявления резервов снижения себестоимости перевозок, повышения эффективности функционирования перевозочного  процесса и использования транспортных средств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</si>
  <si>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МУ "ДЭЖКХиС" </t>
    </r>
    <r>
      <rPr>
        <sz val="8"/>
        <rFont val="Arial Cyr"/>
        <family val="2"/>
      </rPr>
      <t>на проведение ремонта в подъездах по ул.Ленина № 35,53,57,66 (кроме 1 этажей); ул.Ленина № 64 (полностью подъезды № 3,4,5,7; подъезды № 1,2,6,8- кроме 1 этажей); ул.Ленина 52- подъезды № 3,4 ( кроме 1 этажей); б-р 50 лет Октября № 10 а ( роме 1 этажей); № 28- полностью все подъезды ; установка МАФов во дворе  домов по Автозаводскому шоссе 23, ул.Л.Толстого 21, ул.Ленина 44</t>
    </r>
  </si>
  <si>
    <r>
      <t>Выделение денежных средств</t>
    </r>
    <r>
      <rPr>
        <b/>
        <sz val="8"/>
        <rFont val="Arial Cyr"/>
        <family val="2"/>
      </rPr>
      <t xml:space="preserve"> МУ"ДЭЖКХиС"</t>
    </r>
    <r>
      <rPr>
        <sz val="8"/>
        <rFont val="Arial Cyr"/>
        <family val="2"/>
      </rPr>
      <t xml:space="preserve"> на приобретение стройматериалов для ремонта козырька  и крылец ж/д 6 квартала; восстановление и ремонт клапанов  мусоропроводов в ж/д Революционная-76, Фрунзе-37; Королева-8,10;замена канализационных выпусков ж/д 6 квартала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</si>
  <si>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МУ"ДЭЖКХиС" </t>
    </r>
    <r>
      <rPr>
        <sz val="8"/>
        <rFont val="Arial Cyr"/>
        <family val="2"/>
      </rPr>
      <t xml:space="preserve"> на разработку проекта по расширению дороги, устройство площадки для временной парковки автомашин, проведение ремонтных и восстановительных работ твердого покрытия, ремонт и установку детских площадок по адресам: б-р Орджоникидзе, Ленинский пр-т, ул Юбилейная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</si>
  <si>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МУ "ДЭЖКХиС" </t>
    </r>
    <r>
      <rPr>
        <sz val="8"/>
        <rFont val="Arial Cyr"/>
        <family val="2"/>
      </rPr>
      <t>на проведение ремонта в подъездах по ул.Ленина № 35,53,57,66 ( кроме 1 этажей); ул.Ленина № 64 ( полностью подъезды № 3,4,5,7; подъезды № 1,2,6,8- кроме 1 этажей); ул.Ленина 52- подъезды № 3,4 ( кроме 1 этажей); б-р 50 лет Октября № 10 а ( кроме 1 этажей); № 28- полностью все подъезды ; установка МАФов во дворе  домов по Автозаводскому шоссе 23, ул.Л.Толстого 21, ул.Ленина 44</t>
    </r>
  </si>
  <si>
    <r>
      <t xml:space="preserve">Выделение   денежных средств </t>
    </r>
    <r>
      <rPr>
        <b/>
        <sz val="8"/>
        <rFont val="Arial Cyr"/>
        <family val="2"/>
      </rPr>
      <t xml:space="preserve"> МУ "ДЭЖКХиС"</t>
    </r>
    <r>
      <rPr>
        <sz val="8"/>
        <rFont val="Arial Cyr"/>
        <family val="2"/>
      </rPr>
      <t xml:space="preserve"> на  установку  пандусов  по адресам: б-р Татищева 13- 5 подъезд; б-р Татищева 7-2 подъезд; б-р Татищева 14- 5 подъезд; б-р Татищева 1-4 подъезд;ул.70 лет Октября 58-4 подъезд№ ул.70 лет Октября 48-1 подъезд; Южное шоссе 51-3 подъезд; Южное шоссе 67-4 подъезд;</t>
    </r>
  </si>
  <si>
    <r>
      <t>Выделение денежных средств</t>
    </r>
    <r>
      <rPr>
        <b/>
        <sz val="8"/>
        <rFont val="Arial Cyr"/>
        <family val="2"/>
      </rPr>
      <t xml:space="preserve"> МУ "ДЭЖКХиС"</t>
    </r>
    <r>
      <rPr>
        <sz val="8"/>
        <rFont val="Arial Cyr"/>
        <family val="2"/>
      </rPr>
      <t xml:space="preserve"> на восстановление и ремонт спортивной площадки по ул.Свердлова-44; б-ру Курчатова-6; устройство детской площадки по б-ру Курчатова-4; восстановление и ремонт асфальтового покрытия в арке жилого дома  по ул.Свердлова-44, ул.Юбилейная-17; восстановление и ремонт асфальтового покрытия  проезжей части жилого дома по ул.Свердлова-52; ул.Юбилейная-17; восстановление и ремонт асфальтового покрытия возле 1 и 2 подъезда жилого дома по б-ру Курчатова-6;  восстановление  и ремонт асфальтового покрытия с торца жилого дома по б-ру КУрчатова-4</t>
    </r>
  </si>
  <si>
    <r>
      <t xml:space="preserve">Выделение денежных средств </t>
    </r>
    <r>
      <rPr>
        <b/>
        <sz val="8"/>
        <rFont val="Arial Cyr"/>
        <family val="2"/>
      </rPr>
      <t>МОУ № 51</t>
    </r>
    <r>
      <rPr>
        <sz val="8"/>
        <rFont val="Arial Cyr"/>
        <family val="2"/>
      </rPr>
      <t xml:space="preserve"> на приобретение стройматериалов для ремонта школы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</si>
  <si>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30</t>
    </r>
    <r>
      <rPr>
        <sz val="8"/>
        <rFont val="Arial Cyr"/>
        <family val="2"/>
      </rPr>
      <t xml:space="preserve"> на  приобретение мебели,двери и стройматериалов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</si>
  <si>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33</t>
    </r>
    <r>
      <rPr>
        <sz val="8"/>
        <rFont val="Arial Cyr"/>
        <family val="2"/>
      </rPr>
      <t xml:space="preserve"> для приобретения оборудования в компьютерный класс</t>
    </r>
  </si>
  <si>
    <r>
      <t>Выделение денежных средств</t>
    </r>
    <r>
      <rPr>
        <b/>
        <sz val="8"/>
        <rFont val="Arial Cyr"/>
        <family val="2"/>
      </rPr>
      <t xml:space="preserve"> МОУ № 41</t>
    </r>
    <r>
      <rPr>
        <sz val="8"/>
        <rFont val="Arial Cyr"/>
        <family val="2"/>
      </rPr>
      <t xml:space="preserve"> на проведение работ по ремонту спортивного зала</t>
    </r>
  </si>
  <si>
    <r>
      <t xml:space="preserve">Выделение денежных средств </t>
    </r>
    <r>
      <rPr>
        <b/>
        <sz val="8"/>
        <rFont val="Arial Cyr"/>
        <family val="2"/>
      </rPr>
      <t>МОУ № 76</t>
    </r>
    <r>
      <rPr>
        <sz val="8"/>
        <rFont val="Arial Cyr"/>
        <family val="2"/>
      </rPr>
      <t xml:space="preserve">  на проведение ремонтно-отделочных работ</t>
    </r>
  </si>
  <si>
    <r>
      <t xml:space="preserve">Выделение денежных средств </t>
    </r>
    <r>
      <rPr>
        <b/>
        <sz val="8"/>
        <rFont val="Arial Cyr"/>
        <family val="2"/>
      </rPr>
      <t>МОУ ДОД "ДМШ № 7"</t>
    </r>
    <r>
      <rPr>
        <sz val="8"/>
        <rFont val="Arial Cyr"/>
        <family val="2"/>
      </rPr>
      <t xml:space="preserve">  на установку  системы  противопожарной сигнализации</t>
    </r>
  </si>
  <si>
    <r>
      <t>Выделение денежных средств</t>
    </r>
    <r>
      <rPr>
        <b/>
        <sz val="8"/>
        <rFont val="Arial Cyr"/>
        <family val="2"/>
      </rPr>
      <t xml:space="preserve"> МОУ сш № 73</t>
    </r>
    <r>
      <rPr>
        <sz val="8"/>
        <rFont val="Arial Cyr"/>
        <family val="2"/>
      </rPr>
      <t xml:space="preserve"> на проведение оформительских работ и приобретение оргтехники</t>
    </r>
  </si>
  <si>
    <r>
      <t>Выделение денежных средств</t>
    </r>
    <r>
      <rPr>
        <b/>
        <sz val="8"/>
        <rFont val="Arial Cyr"/>
        <family val="2"/>
      </rPr>
      <t xml:space="preserve"> МОУ сш № 15</t>
    </r>
    <r>
      <rPr>
        <sz val="8"/>
        <rFont val="Arial Cyr"/>
        <family val="2"/>
      </rPr>
      <t xml:space="preserve"> для проведения ремонта в спортивном зале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</si>
  <si>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2</t>
    </r>
    <r>
      <rPr>
        <sz val="8"/>
        <rFont val="Arial Cyr"/>
        <family val="2"/>
      </rPr>
      <t xml:space="preserve"> на замену оконных рам</t>
    </r>
  </si>
  <si>
    <r>
      <t xml:space="preserve">Выделение денежных средств </t>
    </r>
    <r>
      <rPr>
        <b/>
        <sz val="8"/>
        <rFont val="Arial Cyr"/>
        <family val="2"/>
      </rPr>
      <t>МОУ ДОД ДЮЦ "Альянс"</t>
    </r>
    <r>
      <rPr>
        <sz val="8"/>
        <rFont val="Arial Cyr"/>
        <family val="2"/>
      </rPr>
      <t>для приобретения звукового оборудования</t>
    </r>
  </si>
  <si>
    <r>
      <t xml:space="preserve">Выделение денежных средств </t>
    </r>
    <r>
      <rPr>
        <b/>
        <sz val="8"/>
        <rFont val="Arial Cyr"/>
        <family val="2"/>
      </rPr>
      <t>транспортному управлению мэрии</t>
    </r>
    <r>
      <rPr>
        <sz val="8"/>
        <rFont val="Arial Cyr"/>
        <family val="2"/>
      </rPr>
      <t xml:space="preserve"> для перечисления МУП "Транссервис" на исполнение судебных приказов (выплата денежной компенсации и выходного пособия, уплата госпошлины)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</si>
  <si>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приобретения мини АТС для департамента образования  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</si>
  <si>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 Управлению архитектуры и градостроительства </t>
    </r>
    <r>
      <rPr>
        <sz val="8"/>
        <rFont val="Arial Cyr"/>
        <family val="2"/>
      </rPr>
      <t>для реализации Проекта «Дни Тольятти в Париже»</t>
    </r>
  </si>
  <si>
    <r>
      <t>Выделение денежных средств</t>
    </r>
    <r>
      <rPr>
        <b/>
        <sz val="8"/>
        <rFont val="Arial Cyr"/>
        <family val="2"/>
      </rPr>
      <t xml:space="preserve"> мэрии</t>
    </r>
    <r>
      <rPr>
        <sz val="8"/>
        <rFont val="Arial Cyr"/>
        <family val="2"/>
      </rPr>
      <t xml:space="preserve"> для ремонта архивохранилища по адресу: ул. 50 лет Октября, 38</t>
    </r>
  </si>
  <si>
    <r>
      <t>Выделение денежных средств</t>
    </r>
    <r>
      <rPr>
        <b/>
        <sz val="8"/>
        <rFont val="Arial Cyr"/>
        <family val="2"/>
      </rPr>
      <t xml:space="preserve"> мэрии</t>
    </r>
    <r>
      <rPr>
        <sz val="8"/>
        <rFont val="Arial Cyr"/>
        <family val="2"/>
      </rPr>
      <t xml:space="preserve"> на оплату услуг нотариуса по заверению новых карточек подписей и копий учредительных документов</t>
    </r>
  </si>
  <si>
    <r>
      <t>Выделение денежных средств</t>
    </r>
    <r>
      <rPr>
        <b/>
        <sz val="8"/>
        <rFont val="Arial Cyr"/>
        <family val="2"/>
      </rPr>
      <t xml:space="preserve"> мэрии</t>
    </r>
    <r>
      <rPr>
        <sz val="8"/>
        <rFont val="Arial Cyr"/>
        <family val="2"/>
      </rPr>
      <t xml:space="preserve">  для оплаты по договору аренды нежилых помещений № 7/3-259 от 01.02.06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</si>
  <si>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оплаты за работы, предусмотренные контрактом № 341 от 31.07.03г на разработку ИС "Народонаселение"</t>
    </r>
  </si>
  <si>
    <r>
      <t>Выделение денежных средств</t>
    </r>
    <r>
      <rPr>
        <b/>
        <sz val="8"/>
        <rFont val="Arial Cyr"/>
        <family val="2"/>
      </rPr>
      <t xml:space="preserve"> мэрии</t>
    </r>
    <r>
      <rPr>
        <sz val="8"/>
        <rFont val="Arial Cyr"/>
        <family val="2"/>
      </rPr>
      <t xml:space="preserve"> для перечисления МПСП по иску ООО"Океан"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</si>
  <si>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оказания финансовой помощи в проведении экспедиции через Северный полюс</t>
    </r>
  </si>
  <si>
    <r>
      <t>Выделение денежных средств</t>
    </r>
    <r>
      <rPr>
        <b/>
        <sz val="8"/>
        <rFont val="Arial Cyr"/>
        <family val="2"/>
      </rPr>
      <t xml:space="preserve"> мэрии</t>
    </r>
    <r>
      <rPr>
        <sz val="8"/>
        <rFont val="Arial Cyr"/>
        <family val="2"/>
      </rPr>
      <t xml:space="preserve"> для оплаты по договору  № 670 от 13.09.05г, между мэрией и ООО "Центр прикладной экономики"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</si>
  <si>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перечисления Почетному гражданину городского округа Тольятти Дьячкову С.Г. на приобретение лекарственных препаратов 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</si>
  <si>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департаменту финансов мэрии </t>
    </r>
    <r>
      <rPr>
        <sz val="8"/>
        <rFont val="Arial Cyr"/>
        <family val="2"/>
      </rPr>
      <t xml:space="preserve">для оплаты расходов в целях реализации 1-го этапа программы реформирования системы управления общественными финансами  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</si>
  <si>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перечисления ФГУП "ГТРК"Самара" (оплата информационных услуг)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</si>
  <si>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перечисления Государственной жилищной инспекции Самарской области за проведенные мероприятия по исследованию жилищного фонда  г.о.Тольятти и качества предоставления жилищно-коммунальных услуг в январе 2006г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</si>
  <si>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на покупку собрания нобелевской энциклопедии</t>
    </r>
  </si>
  <si>
    <r>
      <t>Выделение денежных средств</t>
    </r>
    <r>
      <rPr>
        <b/>
        <sz val="8"/>
        <rFont val="Arial Cyr"/>
        <family val="2"/>
      </rPr>
      <t xml:space="preserve"> департаменту потребительского рынка и предпринимательств</t>
    </r>
    <r>
      <rPr>
        <sz val="8"/>
        <rFont val="Arial Cyr"/>
        <family val="2"/>
      </rPr>
      <t>а  на уплату регистрационного взноса для участия Консультационного центра для потребителей в конкурсе "100 лучших товаров России"</t>
    </r>
  </si>
  <si>
    <r>
      <t>Выделение денежных средств</t>
    </r>
    <r>
      <rPr>
        <b/>
        <sz val="8"/>
        <rFont val="Arial Cyr"/>
        <family val="2"/>
      </rPr>
      <t xml:space="preserve"> департаменту потребительского рынка и предпринимательства</t>
    </r>
    <r>
      <rPr>
        <sz val="8"/>
        <rFont val="Arial Cyr"/>
        <family val="2"/>
      </rPr>
      <t xml:space="preserve"> на организацию поездки  поваров  Тольятти в г.Москва и Чехию  для участия в конкурсах</t>
    </r>
  </si>
  <si>
    <r>
      <t>Выделение денежных средств</t>
    </r>
    <r>
      <rPr>
        <b/>
        <sz val="8"/>
        <rFont val="Arial Cyr"/>
        <family val="2"/>
      </rPr>
      <t xml:space="preserve"> департаменту потребительского рынка и предпринимательства</t>
    </r>
    <r>
      <rPr>
        <sz val="8"/>
        <rFont val="Arial Cyr"/>
        <family val="2"/>
      </rPr>
      <t xml:space="preserve"> на формирование призового фонда  конкурса "Рыбацкая кухня"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</si>
  <si>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перечисления  МПСП в пользу ОАО "Электросеть"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</si>
  <si>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перечисления Государственной жилищной инспекции Самарской области за проведенные мероприятия по исследованию жилищного фонда  г.о.Тольятти и качества предоставления жилищно-коммунальных услуг в феврале 2006г</t>
    </r>
  </si>
  <si>
    <r>
      <t>Выделение денежных средств</t>
    </r>
    <r>
      <rPr>
        <b/>
        <sz val="8"/>
        <rFont val="Arial Cyr"/>
        <family val="2"/>
      </rPr>
      <t xml:space="preserve"> мэрии</t>
    </r>
    <r>
      <rPr>
        <sz val="8"/>
        <rFont val="Arial Cyr"/>
        <family val="2"/>
      </rPr>
      <t xml:space="preserve">  для оплаты расходов, связанных с реализацией Положения о Почетном  знаке мэра городского округа Тольятти "За заслуги перед городским округом Тольятти"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</si>
  <si>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уплаты госпошлин</t>
    </r>
  </si>
  <si>
    <r>
      <t>Выделение денежных средств</t>
    </r>
    <r>
      <rPr>
        <b/>
        <sz val="8"/>
        <rFont val="Arial Cyr"/>
        <family val="2"/>
      </rPr>
      <t xml:space="preserve"> мэрии </t>
    </r>
    <r>
      <rPr>
        <sz val="8"/>
        <rFont val="Arial Cyr"/>
        <family val="2"/>
      </rPr>
      <t>для оплаты за проведенные работы  в помещении прокуратуры Комсомольского района по адресу:ул.Механизаторов,14а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</si>
  <si>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мэрии  </t>
    </r>
    <r>
      <rPr>
        <sz val="8"/>
        <rFont val="Arial Cyr"/>
        <family val="2"/>
      </rPr>
      <t>для оплаты по счету № 108 от 28.12.05г, за услуги оказанные  телекомпанией  "ИКС"  по выходу в эфир 27.12.05г   на телеканале  "ЛАДА ТВ-ТНТ"  телепрограммы "Вектор" с участием Кабанова  В.А.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</si>
  <si>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перечисления МПСП штрафа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</si>
  <si>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проведения ремонтных работ в помещении по адресу : Московский проспект-39, в котором расположены ТОС, Совет Ветеранов и Общество Инвалидов 3 квартала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</si>
  <si>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перечисления Государственной жилищной инспекции Самарской области за проведенные мероприятия по исследованию жилищного фонда  г.о.Тольятти и качества предоставления жилищно-коммунальных услуг в марте 2006г</t>
    </r>
  </si>
  <si>
    <r>
      <t>Выделение денежных средств</t>
    </r>
    <r>
      <rPr>
        <b/>
        <sz val="8"/>
        <rFont val="Arial Cyr"/>
        <family val="2"/>
      </rPr>
      <t xml:space="preserve"> мэрии</t>
    </r>
    <r>
      <rPr>
        <sz val="8"/>
        <rFont val="Arial Cyr"/>
        <family val="2"/>
      </rPr>
      <t xml:space="preserve"> для проведения ремонта в помещении ТОС-20, включая помещение клуба  "Свет в окне" , по адресу: ул.Тополиная-23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</si>
  <si>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перечисления Государственной жилищной инспекции Самарской области за проведенные мероприятия по исследованию жилищного фонда  г.о.Тольятти и качества предоставления жилищно-коммунальных услуг в апреле 2006г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</si>
  <si>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на оформление перепланировки и приобретение оргтехники и оборудования в общественную приемную депутата Носорева М.Н., расположенную по адресу: ул.Фрунзе-18</t>
    </r>
  </si>
  <si>
    <r>
      <t>Выделение денежных средств</t>
    </r>
    <r>
      <rPr>
        <b/>
        <sz val="8"/>
        <rFont val="Arial Cyr"/>
        <family val="2"/>
      </rPr>
      <t xml:space="preserve"> мэрии </t>
    </r>
    <r>
      <rPr>
        <sz val="8"/>
        <rFont val="Arial Cyr"/>
        <family val="2"/>
      </rPr>
      <t>для перечисления детскому дому "Ласточка"  на приобретение игрушек и  и посуды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</si>
  <si>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 мэрии </t>
    </r>
    <r>
      <rPr>
        <sz val="8"/>
        <rFont val="Arial Cyr"/>
        <family val="2"/>
      </rPr>
      <t xml:space="preserve">для оплаты расходов в целях реализации 1-го этапа программы реформирования системы управления общественными финансами  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</si>
  <si>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 департаменту потребительского рынка и предпринимательства </t>
    </r>
    <r>
      <rPr>
        <sz val="8"/>
        <rFont val="Arial Cyr"/>
        <family val="2"/>
      </rPr>
      <t xml:space="preserve"> на организацию поездки молодых дизайнеров  в г.Москва на конкурс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</si>
  <si>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перечисления МП "Специализированные автостоянки" на формирование уставного фонда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</si>
  <si>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длля перечисления  Ясинскому и Антипашину, как почетным гражданам Тольятти</t>
    </r>
  </si>
  <si>
    <r>
      <t>Выделение денежных средств</t>
    </r>
    <r>
      <rPr>
        <b/>
        <sz val="8"/>
        <rFont val="Arial Cyr"/>
        <family val="2"/>
      </rPr>
      <t xml:space="preserve"> мэрии</t>
    </r>
    <r>
      <rPr>
        <sz val="8"/>
        <rFont val="Arial Cyr"/>
        <family val="2"/>
      </rPr>
      <t xml:space="preserve"> для уплаты госпошлин</t>
    </r>
  </si>
  <si>
    <r>
      <t>Выделение денежных средств</t>
    </r>
    <r>
      <rPr>
        <b/>
        <sz val="8"/>
        <rFont val="Arial Cyr"/>
        <family val="2"/>
      </rPr>
      <t xml:space="preserve"> мэрии</t>
    </r>
    <r>
      <rPr>
        <sz val="8"/>
        <rFont val="Arial Cyr"/>
        <family val="2"/>
      </rPr>
      <t xml:space="preserve">  для перечисления ООО "ФСК Стройэнерго" по исполнительному листу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</si>
  <si>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перечисления  Комитету по вопросам семьи, материнства и детства  на оплату услуг нотариуса по заверению новых карточек подписей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</si>
  <si>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мэрии </t>
    </r>
    <r>
      <rPr>
        <sz val="8"/>
        <rFont val="Arial Cyr"/>
        <family val="2"/>
      </rPr>
      <t>для оплаты актов выполненных работ №7,8 от 14.12.04г. по муниципальному контракту №431 от 30.09.2004г.,заключенному между мэрией и ООО "АНД Проджект"</t>
    </r>
  </si>
  <si>
    <r>
      <t>Выделение денежных средств</t>
    </r>
    <r>
      <rPr>
        <b/>
        <sz val="8"/>
        <rFont val="Arial Cyr"/>
        <family val="2"/>
      </rPr>
      <t xml:space="preserve"> мэрии</t>
    </r>
    <r>
      <rPr>
        <sz val="8"/>
        <rFont val="Arial Cyr"/>
        <family val="2"/>
      </rPr>
      <t xml:space="preserve"> для приобретения мебели и окна в ТОС № 7 и проведения работ по планировке  и оборудованию общественной приемной депутата</t>
    </r>
  </si>
  <si>
    <r>
      <t>Выделение денежных средств</t>
    </r>
    <r>
      <rPr>
        <b/>
        <sz val="8"/>
        <rFont val="Arial Cyr"/>
        <family val="2"/>
      </rPr>
      <t xml:space="preserve"> мэрии</t>
    </r>
    <r>
      <rPr>
        <sz val="8"/>
        <rFont val="Arial Cyr"/>
        <family val="2"/>
      </rPr>
      <t xml:space="preserve"> для проведения ремонта в общественной приемной депутата</t>
    </r>
  </si>
  <si>
    <r>
      <t>Выделение денежных средств</t>
    </r>
    <r>
      <rPr>
        <b/>
        <sz val="8"/>
        <rFont val="Arial Cyr"/>
        <family val="2"/>
      </rPr>
      <t xml:space="preserve"> мэрии</t>
    </r>
    <r>
      <rPr>
        <sz val="8"/>
        <rFont val="Arial Cyr"/>
        <family val="2"/>
      </rPr>
      <t xml:space="preserve"> для приобретения материлов на проведение ремонта в общественной приемной депутата</t>
    </r>
  </si>
  <si>
    <r>
      <t xml:space="preserve">Выделение денежных средств 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на проведение ремонтных работ с заменой фаянса, приобретение и установку окон в помещении ТОС-1, приобретение оргтехники для общественной приемной депутата  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</si>
  <si>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замены линолеума и проведения ремонта козырька входа в помещение ТОС №23, расположенного по адресу:Комсомольское шоссе,1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</si>
  <si>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мэрии </t>
    </r>
    <r>
      <rPr>
        <sz val="8"/>
        <rFont val="Arial Cyr"/>
        <family val="2"/>
      </rPr>
      <t>для оплаты расходов по доставке налоговых уведомлений органами ТОС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</si>
  <si>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мэрии  </t>
    </r>
    <r>
      <rPr>
        <sz val="8"/>
        <rFont val="Arial Cyr"/>
        <family val="2"/>
      </rPr>
      <t>для реализации Проекта «Дни Тольятти в Париже»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</si>
  <si>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на приобретение аппаратуры для проведения культурно-массовых и спортивных мероприятий в ТОС-2</t>
    </r>
  </si>
  <si>
    <r>
      <t>Выделение денежных средств</t>
    </r>
    <r>
      <rPr>
        <b/>
        <sz val="8"/>
        <rFont val="Arial Cyr"/>
        <family val="2"/>
      </rPr>
      <t xml:space="preserve"> мэрии</t>
    </r>
    <r>
      <rPr>
        <sz val="8"/>
        <rFont val="Arial Cyr"/>
        <family val="2"/>
      </rPr>
      <t xml:space="preserve"> финансирование мероприятий  ТОС-1 и ТОС-5</t>
    </r>
  </si>
  <si>
    <r>
      <t>Выделение денежных средств</t>
    </r>
    <r>
      <rPr>
        <b/>
        <sz val="8"/>
        <rFont val="Arial Cyr"/>
        <family val="2"/>
      </rPr>
      <t xml:space="preserve"> мэрии </t>
    </r>
    <r>
      <rPr>
        <sz val="8"/>
        <rFont val="Arial Cyr"/>
        <family val="2"/>
      </rPr>
      <t>для оплаты за  информационные услуги, оказываемые  на канале ГТРК Самара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</si>
  <si>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мэрии </t>
    </r>
    <r>
      <rPr>
        <sz val="8"/>
        <rFont val="Arial Cyr"/>
        <family val="2"/>
      </rPr>
      <t>на оказание финансовой помощи Приходу в честь Прихода Пресвятой Богородицы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</si>
  <si>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мэрии </t>
    </r>
    <r>
      <rPr>
        <sz val="8"/>
        <rFont val="Arial Cyr"/>
        <family val="2"/>
      </rPr>
      <t>для уплаты госпошлин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</si>
  <si>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городского округа Тольятти для перечисления АНО "Институту современной молодежи"Гелиос"</t>
    </r>
  </si>
  <si>
    <t>2733                              3293</t>
  </si>
  <si>
    <r>
      <t xml:space="preserve">Выделение денехных средств </t>
    </r>
    <r>
      <rPr>
        <b/>
        <sz val="8"/>
        <rFont val="Arial Cyr"/>
        <family val="2"/>
      </rPr>
      <t xml:space="preserve"> ДЭЖКХ</t>
    </r>
    <r>
      <rPr>
        <sz val="8"/>
        <rFont val="Arial Cyr"/>
        <family val="2"/>
      </rPr>
      <t xml:space="preserve"> на установку  детской площадки во дворе дома по адресу: г. Тольятти, Московский, 1/81 – Дзержинского, 79, </t>
    </r>
  </si>
  <si>
    <r>
      <t xml:space="preserve">Выделении денежных средств </t>
    </r>
    <r>
      <rPr>
        <b/>
        <sz val="8"/>
        <rFont val="Arial Cyr"/>
        <family val="2"/>
      </rPr>
      <t>ДЭЖКХ</t>
    </r>
    <r>
      <rPr>
        <sz val="8"/>
        <rFont val="Arial Cyr"/>
        <family val="2"/>
      </rPr>
      <t xml:space="preserve"> на установку и ремонт малых архитектурных форм в Центральном районе 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</si>
  <si>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департаменту по строительству  </t>
    </r>
    <r>
      <rPr>
        <sz val="8"/>
        <rFont val="Arial Cyr"/>
        <family val="2"/>
      </rPr>
      <t xml:space="preserve">на разработку проекта развития и благоустройства  20 квартала Автозаводского района 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</si>
  <si>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МУ ДЭЖКХ </t>
    </r>
    <r>
      <rPr>
        <sz val="8"/>
        <rFont val="Arial Cyr"/>
        <family val="2"/>
      </rPr>
      <t xml:space="preserve">для оплаты пуско-наладочных работ и работ по содержанию фонтана у скульптуры Святого Николая Угодника.
</t>
    </r>
  </si>
  <si>
    <r>
      <t>Выделение денежных средств</t>
    </r>
    <r>
      <rPr>
        <b/>
        <sz val="8"/>
        <rFont val="Arial Cyr"/>
        <family val="2"/>
      </rPr>
      <t xml:space="preserve"> МУ"ДЭЖКХиС"</t>
    </r>
    <r>
      <rPr>
        <sz val="8"/>
        <rFont val="Arial Cyr"/>
        <family val="2"/>
      </rPr>
      <t xml:space="preserve"> на устройство детских площадок по адресам: ул.Мира 164,166,168; ремонт детских площадок по адресам: ул.Баныкина-50,ул.Комсомольская-167; устройство дорожного покрытия по адресу: ул.Баныкина-70</t>
    </r>
  </si>
  <si>
    <r>
      <t xml:space="preserve">Выделение денежных средств </t>
    </r>
    <r>
      <rPr>
        <b/>
        <sz val="8"/>
        <rFont val="Arial Cyr"/>
        <family val="2"/>
      </rPr>
      <t>МУ "ДЭЖКХиС</t>
    </r>
    <r>
      <rPr>
        <sz val="8"/>
        <rFont val="Arial Cyr"/>
        <family val="2"/>
      </rPr>
      <t>" на уплату процентов по договору с  ЗАО АКБ "Тольяттихимбанк"</t>
    </r>
  </si>
  <si>
    <r>
      <t xml:space="preserve">Выделение денежных средств </t>
    </r>
    <r>
      <rPr>
        <b/>
        <sz val="8"/>
        <rFont val="Arial Cyr"/>
        <family val="2"/>
      </rPr>
      <t>ДЭЖКХ</t>
    </r>
    <r>
      <rPr>
        <sz val="8"/>
        <rFont val="Arial Cyr"/>
        <family val="2"/>
      </rPr>
      <t xml:space="preserve"> на приобретение оргтехники для МП "Управляющая компания № 5"</t>
    </r>
  </si>
  <si>
    <t>Пост.№ 6253-1/п от 18.07.06</t>
  </si>
  <si>
    <t>Пост.№ 6083-1/п от 13.07.06</t>
  </si>
  <si>
    <t>Пост.№ 6414-1/п от 24.07.06</t>
  </si>
  <si>
    <t>Пост.№ 6437-1/п от 24.07.06</t>
  </si>
  <si>
    <t xml:space="preserve">Пост.№ 6422-1/п от 24.07.06 </t>
  </si>
  <si>
    <t xml:space="preserve">Пост.№ 6436-1/п от 24.07.06 </t>
  </si>
  <si>
    <t>Пост.№ 6415-1/п от 24.07.06</t>
  </si>
  <si>
    <t>Пост.№ 6091-1/п от 13.07.06</t>
  </si>
  <si>
    <t>Пост.№ 6252-1/п от 18.07.06</t>
  </si>
  <si>
    <t xml:space="preserve">Пост.№ 6251-1/п от 18.07.06  пост № 9122-1/п от 05.10.06 </t>
  </si>
  <si>
    <t xml:space="preserve">Пост. № 7683-1/п от 30.08.06 </t>
  </si>
  <si>
    <t xml:space="preserve">Пост № 7849-1/п от 01.09.06 </t>
  </si>
  <si>
    <t>Пост № 7928-1/п от 04.09.06,изменения Пост № 11845 от 21.12.06</t>
  </si>
  <si>
    <t>Пост № 8303-1/п от 14.09.06</t>
  </si>
  <si>
    <t>Пост № 8304-1/п от 14.09.06</t>
  </si>
  <si>
    <t xml:space="preserve">Пост № 8420-1/п от 18.09.06 </t>
  </si>
  <si>
    <t>ИНФОРМАЦИЯ</t>
  </si>
  <si>
    <t>О ПОЛУЧЕННЫХ МЭРИЕЙ ГОРОДСКОГО ОКРУГА ТОЛЬЯТТИ КРЕДИТАХ И ЗАЙМАХ ПО СОСТОЯНИЮ НА 01.01.2007 г.</t>
  </si>
  <si>
    <t>№</t>
  </si>
  <si>
    <t>ДАТА И</t>
  </si>
  <si>
    <t>НАИМЕНОВАНИЕ</t>
  </si>
  <si>
    <t>ПРОЦЕНТНАЯ</t>
  </si>
  <si>
    <t>СРОК</t>
  </si>
  <si>
    <t>ОБЩАЯ</t>
  </si>
  <si>
    <t>ОСТАТОК</t>
  </si>
  <si>
    <t>П/П</t>
  </si>
  <si>
    <t>НОМЕР</t>
  </si>
  <si>
    <t>КРЕДИТНОЙ</t>
  </si>
  <si>
    <t>СТАВКА</t>
  </si>
  <si>
    <t>ДЕЙСТВИЯ</t>
  </si>
  <si>
    <t>СУММА</t>
  </si>
  <si>
    <t>ЗАДОЛЖЕН-</t>
  </si>
  <si>
    <t>ЗАДОЛ-</t>
  </si>
  <si>
    <t>ДОГОВОРА</t>
  </si>
  <si>
    <t>ОРГАНИЗАЦИИ</t>
  </si>
  <si>
    <t>ОСНОВНОГО</t>
  </si>
  <si>
    <t>ОБЯЗАТЕЛЬСТВ</t>
  </si>
  <si>
    <t>НОСТИ</t>
  </si>
  <si>
    <t>ЖЕННОС-</t>
  </si>
  <si>
    <t>(ПОГАШЕНИЯ)</t>
  </si>
  <si>
    <t>ДОЛГА</t>
  </si>
  <si>
    <t>С УЧЕТОМ</t>
  </si>
  <si>
    <t>ПО ОСНОВ-</t>
  </si>
  <si>
    <t>ТИ С</t>
  </si>
  <si>
    <t>НАЧИСЛЕННЫХ</t>
  </si>
  <si>
    <t xml:space="preserve">НОМУ </t>
  </si>
  <si>
    <t>УЧЕТОМ</t>
  </si>
  <si>
    <t>ПРОЦЕНТОВ</t>
  </si>
  <si>
    <t>ДОЛГУ</t>
  </si>
  <si>
    <t>НАЧ.%</t>
  </si>
  <si>
    <t>(ТЫС.РУБ.)</t>
  </si>
  <si>
    <t>до 31 января</t>
  </si>
  <si>
    <t>Договор № 162</t>
  </si>
  <si>
    <t>Фонд соц-экологич.</t>
  </si>
  <si>
    <t>б/п</t>
  </si>
  <si>
    <t>2007г.</t>
  </si>
  <si>
    <t>от 13.06.2001 года</t>
  </si>
  <si>
    <t>реабилитации</t>
  </si>
  <si>
    <t>Д-р № 7004900-05</t>
  </si>
  <si>
    <t>ОАО ПК</t>
  </si>
  <si>
    <t>29 марта</t>
  </si>
  <si>
    <t>от 04.10.2005г.</t>
  </si>
  <si>
    <t>"АВТОВАЗБАНК"</t>
  </si>
  <si>
    <t>Д-р № 7004913-05</t>
  </si>
  <si>
    <t>31 марта</t>
  </si>
  <si>
    <t>от 05.10.2005г.</t>
  </si>
  <si>
    <t>Д-р № 031</t>
  </si>
  <si>
    <t>Филиал</t>
  </si>
  <si>
    <t>10 февраля</t>
  </si>
  <si>
    <t>от 21.12.2005г.</t>
  </si>
  <si>
    <t>ОАО "Внешторгбанк"</t>
  </si>
  <si>
    <t>Д-р № 032</t>
  </si>
  <si>
    <t>от 23.12.2005г.</t>
  </si>
  <si>
    <t>Д-р № 0398-К</t>
  </si>
  <si>
    <t>Филиал № 6319</t>
  </si>
  <si>
    <t>05 мая</t>
  </si>
  <si>
    <t>от 06.04.2006г.</t>
  </si>
  <si>
    <t>ЗАО "Внешторгбанк</t>
  </si>
  <si>
    <t>Розничные услуги"</t>
  </si>
  <si>
    <t xml:space="preserve">  </t>
  </si>
  <si>
    <t xml:space="preserve">Информация о гарантиях и поручительсвах на погашение кредитов </t>
  </si>
  <si>
    <t>по состоянию на 01.01.2007г.</t>
  </si>
  <si>
    <t>№        п/п</t>
  </si>
  <si>
    <t>Дата и номер договора</t>
  </si>
  <si>
    <t>Наименование организации, которой предоставлена гарантия</t>
  </si>
  <si>
    <t>Наименование кредитора</t>
  </si>
  <si>
    <t>Срок действия договора поручительства</t>
  </si>
  <si>
    <t>Сумма обязательств по основному долгу, согласно договору поручительства,                   тыс.руб.</t>
  </si>
  <si>
    <t>Сумма  обязательств по договору поручительства с учетом начисленных %,  тыс.руб.</t>
  </si>
  <si>
    <t>Фактическая    сумма         обязательств по основному долгу, тыс.руб.</t>
  </si>
  <si>
    <t>Фактическая сумма обязательств с учетом начисленных %, тыс.руб.</t>
  </si>
  <si>
    <t>№ 4606-03/554</t>
  </si>
  <si>
    <t xml:space="preserve">ОАО </t>
  </si>
  <si>
    <t>ООО</t>
  </si>
  <si>
    <t>31.01.2009г.</t>
  </si>
  <si>
    <t>от 30.12.03г.</t>
  </si>
  <si>
    <t>"АвтоВАЗбанк"</t>
  </si>
  <si>
    <t>"Тангенс Медсистемы"</t>
  </si>
  <si>
    <t>№ 686</t>
  </si>
  <si>
    <t>МООУ Пансионат</t>
  </si>
  <si>
    <t>ЗАО АКБ</t>
  </si>
  <si>
    <t>28.04.2006г.</t>
  </si>
  <si>
    <t>от 21.09.05г.</t>
  </si>
  <si>
    <t>"Радуга"</t>
  </si>
  <si>
    <t>"Тольяттихимбанк"</t>
  </si>
  <si>
    <t>№ 897</t>
  </si>
  <si>
    <t>МУ "ДЭ, ЖКХ и С</t>
  </si>
  <si>
    <t>31.05.2006г.</t>
  </si>
  <si>
    <t>от 29.12.05г.</t>
  </si>
  <si>
    <t>г.Тольятти"</t>
  </si>
  <si>
    <t>№ 35407/830</t>
  </si>
  <si>
    <t>Европейский Банк Реконструкции и Развития</t>
  </si>
  <si>
    <t>10 лет</t>
  </si>
  <si>
    <t>от 06.12.05г.</t>
  </si>
  <si>
    <t>№ 339</t>
  </si>
  <si>
    <t>30.07.2006г.</t>
  </si>
  <si>
    <t>80 000*</t>
  </si>
  <si>
    <t>от 29.03.06г.</t>
  </si>
  <si>
    <t>б/н от 23.08.2000 г.</t>
  </si>
  <si>
    <t>Кочергина С.В.</t>
  </si>
  <si>
    <t>23.08.2010 г.</t>
  </si>
  <si>
    <t xml:space="preserve">Самарская </t>
  </si>
  <si>
    <t>Малежина М.Н.</t>
  </si>
  <si>
    <t>область в</t>
  </si>
  <si>
    <t xml:space="preserve">лице Департамента </t>
  </si>
  <si>
    <t>Камакина А.М.</t>
  </si>
  <si>
    <t>по строительству,</t>
  </si>
  <si>
    <t xml:space="preserve">архитектуре, </t>
  </si>
  <si>
    <t>б/н от 18.09.2000 г.</t>
  </si>
  <si>
    <t>Бадыгина С.С.</t>
  </si>
  <si>
    <t>жилищно-</t>
  </si>
  <si>
    <t>18.09.2010 г.</t>
  </si>
  <si>
    <t>коммунальному</t>
  </si>
  <si>
    <t>б/н от 19.09.2000 г.</t>
  </si>
  <si>
    <t>Васин А.В.</t>
  </si>
  <si>
    <t>и дорожному</t>
  </si>
  <si>
    <t>19.09.2010 г.</t>
  </si>
  <si>
    <t>строительству</t>
  </si>
  <si>
    <t>б/н от 16.10.2000 г.</t>
  </si>
  <si>
    <t>Миндерова Л.М.</t>
  </si>
  <si>
    <t>16.10.2010 г.</t>
  </si>
  <si>
    <t>Кочеткова В.Н.</t>
  </si>
  <si>
    <t>б/н от 16.10.1996г.</t>
  </si>
  <si>
    <t>Киреева И.Н.</t>
  </si>
  <si>
    <t>16.10.2006 г.</t>
  </si>
  <si>
    <t>б/н от 26.03.1997г.</t>
  </si>
  <si>
    <t>Чепурнова Е.А.</t>
  </si>
  <si>
    <t>26.03.2007 г.</t>
  </si>
  <si>
    <t>б/н от 27.03.1997г.</t>
  </si>
  <si>
    <t>Шепелевич Л.Н.</t>
  </si>
  <si>
    <t>27.03.2007г.</t>
  </si>
  <si>
    <t>б/н от 31.07.1998г.</t>
  </si>
  <si>
    <t>Исаенкова В.С.</t>
  </si>
  <si>
    <t>31.07.2008г.</t>
  </si>
  <si>
    <t>б/н от 15.07.1999г.</t>
  </si>
  <si>
    <t>Сагирова Ф.К.</t>
  </si>
  <si>
    <t>15.07.2009г.</t>
  </si>
  <si>
    <t>б/н от 31.01.2000г.</t>
  </si>
  <si>
    <t>Иващенко В.Н.</t>
  </si>
  <si>
    <t>31.01.2010г.</t>
  </si>
  <si>
    <t>б/н от 30.07.1998г.</t>
  </si>
  <si>
    <t>Братанова М.А.</t>
  </si>
  <si>
    <t>* гарантия исключена из перечня муниципальных гарантий на основании решения Думы городского округа Тольятти № 443 от 26.05.2006 г. Договор расторгнут доп.соглашением б/н от 14.06.2006 г.</t>
  </si>
  <si>
    <t>городского округа Тольятти для финансирования непредвиденных расходов в 2006 году</t>
  </si>
  <si>
    <t>к пояснительной записке 
отчета об исполнении бюджета за 2006 год</t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</si>
  <si>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мэрии </t>
    </r>
    <r>
      <rPr>
        <sz val="8"/>
        <rFont val="Arial Cyr"/>
        <family val="2"/>
      </rPr>
      <t>для перечисления МУКиИ"Тольяттинская филармония" на проведение праздничных мероприятий к Дню защитника Отечества и Международному женскому дню</t>
    </r>
  </si>
  <si>
    <t>Наименование раздела , подраздела функциональной классификации, направления расходов</t>
  </si>
  <si>
    <t xml:space="preserve"> Кредиторская задолженность</t>
  </si>
  <si>
    <t>Дебиторская задолженность</t>
  </si>
  <si>
    <t>Тольяттинская городская Дума</t>
  </si>
  <si>
    <t>Расходы, связанные с обеспечением работы с населением по месту жительства, в том числе содействие органам территориального общественного самоуправления, в том числе:</t>
  </si>
  <si>
    <t>ТОС Автозаводского района</t>
  </si>
  <si>
    <t>ТОС Комсомольского района</t>
  </si>
  <si>
    <t>ТОС Центрального района</t>
  </si>
  <si>
    <t>МУ "Городской центр геоинформационных систем"</t>
  </si>
  <si>
    <t>Расходы в рамках работ по взаимодействию с федеральной целевой программой "Электронная Россия (2002-2010 г.г.)"</t>
  </si>
  <si>
    <t>Расходы на НИР "Организационно-экономического развития ЖКХ г.Тольятти на основе процессно-ориентированного управления"</t>
  </si>
  <si>
    <t>Расходы на разработку и ведение инвестиционного паспорта г.Тольятти</t>
  </si>
  <si>
    <t>Расходы на разработку автоматизированной системы муниципального заказа и совершенствование системы организации и проведения конкурсов на размещение муниципального заказа г. Тольятти</t>
  </si>
  <si>
    <t>Информационно- статистические услуги, оказываемые территориальным органом федеральной службы государственной статистики по Самарской области</t>
  </si>
  <si>
    <t>Расходы на развитие и сопровождение автоматизированной информационной системы ( АИС- ГОРОД)</t>
  </si>
  <si>
    <t>Субсидии на развитие материально-технической базы МРИ ФНС № 2 по Самарской области</t>
  </si>
  <si>
    <t>Проведение исследования по вопросу исчисления, уплаты, возмещения (возврата) НДС</t>
  </si>
  <si>
    <t>Госпошлина</t>
  </si>
  <si>
    <t>МУП "Городские ведомости"</t>
  </si>
  <si>
    <t>УВД г. Тольятти</t>
  </si>
  <si>
    <t>УВД Автозаводского р-на</t>
  </si>
  <si>
    <t>УВД Комсомольского р-на</t>
  </si>
  <si>
    <t>Отдел ГИБДД УВД г. Тольятти</t>
  </si>
  <si>
    <t>Предупреждение и ликвидация  последствий чрезвычайных ситуаций и стихийных бедствий, гражданская оборона</t>
  </si>
  <si>
    <t>Управление по делам гражданской обороны и чрезвычайным ситуациям г. Тольятти</t>
  </si>
  <si>
    <t>МУ "Центр гражданской защиты ГОТ"</t>
  </si>
  <si>
    <t xml:space="preserve">Мероприятия по формированию дел на земельные участки, созданию и сопровождению системы ведения городской базы данных о земельных участках на территории городского округа </t>
  </si>
  <si>
    <t>Мероприятия в области застройки территории городского округа</t>
  </si>
  <si>
    <t>Выполнение работ по аэрофотосъемке, развитию планово-высотных опорных геодезических сетей и топографической съёмке</t>
  </si>
  <si>
    <t>Аэрофотосъемка</t>
  </si>
  <si>
    <t>Субвенция ГБФ "Фонд Тольятти"</t>
  </si>
  <si>
    <t>МУ "Департамент энергетики, ЖКХ и связи"</t>
  </si>
  <si>
    <t>СМЭП "Светофор"</t>
  </si>
  <si>
    <t>Расходы на предоставление населению субсидий на оплату жилья и коммунальных услуг</t>
  </si>
  <si>
    <t>Муниципальное учреждение СБО "Лазурное"</t>
  </si>
  <si>
    <t>Другие вопросы в области охраны окружаюей среды</t>
  </si>
  <si>
    <t>Управление физической культуры и спорта мэрии городского округа</t>
  </si>
  <si>
    <t>.0704</t>
  </si>
  <si>
    <t>Среднее профессиональное образование</t>
  </si>
  <si>
    <t>Музыкальное училище</t>
  </si>
  <si>
    <t>МОУ СПО "Училище олимпийского резерва "</t>
  </si>
  <si>
    <t>Курсы ГО г. Тольятти</t>
  </si>
  <si>
    <t>МОУ "Муниципальный центр подготовки"</t>
  </si>
  <si>
    <t>Мероприятия по организации оздоровительной кампании детей и подростков</t>
  </si>
  <si>
    <t>Прочие расходы в области образования</t>
  </si>
  <si>
    <t>Прочие учреждения департамента образования</t>
  </si>
  <si>
    <t>МООУ "Пансионат  Радуга"</t>
  </si>
  <si>
    <t>Учреждения, подведомственные управлению по физической культуре и спорту</t>
  </si>
  <si>
    <t>Департамент здравоохранения</t>
  </si>
  <si>
    <t xml:space="preserve">МУС спорткомплекс "Акробат" </t>
  </si>
  <si>
    <t xml:space="preserve">МУС с/п "Кристалл" </t>
  </si>
  <si>
    <t>Комитет по физической культуре и спорту мэрии г. Тольятти</t>
  </si>
  <si>
    <t>МУ "Центр социальной адаптации для лиц без определенного места жительства и занятий городского округа Тольятти"</t>
  </si>
  <si>
    <t>МУ "Городской информационный центр"</t>
  </si>
  <si>
    <t>Учреждения, подведомственные комитету семьи, материнства и детства</t>
  </si>
  <si>
    <t xml:space="preserve">Льготы на оплату жилья и комунальных услуг отдельным категорям граждан </t>
  </si>
  <si>
    <t>Льготы по оплате жилищно-коммунальных услуг по решениям органов местного самоуправления</t>
  </si>
  <si>
    <t>Расходы,связанные с предоставлением адресных субсидий на оплату жилого помещения и коммунальных услуг</t>
  </si>
  <si>
    <t>Субсидии на установку приборов учета горячей и холодной воды, гражданам, являющимся получателями адресных субсидий на оплату жилья и коммунальных услуг</t>
  </si>
  <si>
    <t>Поддержка ветеранов г.о.Тольятти</t>
  </si>
  <si>
    <t>Мероприятия соцподдержки отдельных категорий и социальных групп населения г.о. Тольятти</t>
  </si>
  <si>
    <t>Мероприятия в области социальной политики</t>
  </si>
  <si>
    <t>Приложение № 4</t>
  </si>
  <si>
    <t>2006г.</t>
  </si>
  <si>
    <t>МП "ТПАТП-3"</t>
  </si>
  <si>
    <t>к пояснительной записке</t>
  </si>
  <si>
    <t xml:space="preserve">  Сведения по использованию средств резервного фонда мэрии</t>
  </si>
  <si>
    <t>на 01.01.2007 г.</t>
  </si>
  <si>
    <t>№ увед</t>
  </si>
  <si>
    <t>№ и дата принятия постановления</t>
  </si>
  <si>
    <t>Наименование постановления</t>
  </si>
  <si>
    <t>Принято по постановлению</t>
  </si>
  <si>
    <t xml:space="preserve">в т.ч 9 месяцев        </t>
  </si>
  <si>
    <t>В т.ч 9 месяцев</t>
  </si>
  <si>
    <t>Исполнено по постановлению</t>
  </si>
  <si>
    <t>Остаток</t>
  </si>
  <si>
    <t>Пост.№ 3403-1/п от 11.05.06</t>
  </si>
  <si>
    <t>1369,1768, 5991</t>
  </si>
  <si>
    <t>Пост.№ 3952-1/п от 23.05.06, изменения Пост № 11929-1/п от 25.12.06</t>
  </si>
  <si>
    <t>Пост.№ 4255-1/п от 31.05.06</t>
  </si>
  <si>
    <t>Пост.№ 6086-1/п от 13.07.06</t>
  </si>
  <si>
    <t>Пост.№ 6413-1/п от 24.07.06</t>
  </si>
  <si>
    <t>Пост № 8031-1/п от 06.09.06</t>
  </si>
  <si>
    <t>7926-1/п от 04.09.06</t>
  </si>
  <si>
    <t>Пост № 8180-1/п от 12.09.06</t>
  </si>
  <si>
    <t>Пост № 8103-1/п от 08.09.06</t>
  </si>
  <si>
    <t>Пост.№ 3282-1/р от 05.05.06</t>
  </si>
  <si>
    <t>Пост. № 157-1/п от 30.01.06</t>
  </si>
  <si>
    <t>Пост.№ 277-1/п от 06.02.06</t>
  </si>
  <si>
    <t>Пост.№ 414-1/п от 09.02.06</t>
  </si>
  <si>
    <t>Пост.№752-1/п от 17.02.06</t>
  </si>
  <si>
    <t>Пост.№835-1/п от 22.02.06</t>
  </si>
  <si>
    <t>Пост.№ 1466-1/п от 17.03.06 Пост.№ 5500-1/п от 28.06.06</t>
  </si>
  <si>
    <t>Пост.№ 1960-1/п от 30.03.06</t>
  </si>
  <si>
    <t>Пост.№ 1997-1/п от 31.03.06</t>
  </si>
  <si>
    <t>Пост.№ 2345-1/п от 10.04.06</t>
  </si>
  <si>
    <t>Пост.№ 2545-1/п от 14.04.06</t>
  </si>
  <si>
    <t>Пост.№3284-1/п от 05.05.06</t>
  </si>
  <si>
    <t>Пост.№3286-1/п от 05.05.06</t>
  </si>
  <si>
    <t>Пост.№2780-1/п от 20.04.06</t>
  </si>
  <si>
    <t>Пост.№2926-1/п от 25.04.06</t>
  </si>
  <si>
    <t>Пост.№3161-1/п от 02.05.06</t>
  </si>
  <si>
    <t>Пост.№ 4305-1/п от 31.05.06</t>
  </si>
  <si>
    <t>Пост.№ 4038-1/п от 25.05.06</t>
  </si>
  <si>
    <t>Пост.№ 4764-1/п от 14.06.06</t>
  </si>
  <si>
    <t>Пост.№ 5020-1/п от 19.06.06</t>
  </si>
  <si>
    <t>Пост.№ 5019-1/п от 19.06.06</t>
  </si>
  <si>
    <t>Пост.№ 5017-1/п от 19.06.06</t>
  </si>
  <si>
    <t>Пост.№ 5018-1/п от 19.06.06</t>
  </si>
  <si>
    <t>Пост.№ 5157-1/п от 21.06.06</t>
  </si>
  <si>
    <t>Пост.№ 5155-1/п от 21.06.06</t>
  </si>
  <si>
    <t>Пост.№ 5151-1/п от 21.06.06</t>
  </si>
  <si>
    <t>Пост.№ 5152-1/п от 21.06.06, изменения № 8611-1/п от 22.09.06</t>
  </si>
  <si>
    <t>Пост.№ 5153-1/п от 21.06.06</t>
  </si>
  <si>
    <t>Пост.№ 5499-1/п от 28.06.06</t>
  </si>
  <si>
    <t>Пост.№ 5346-1/п от 26.06.06</t>
  </si>
  <si>
    <t>Пост.№ 5344-1/п от 26.06.06</t>
  </si>
  <si>
    <t>Пост.№ 5620-1/п от 03.07.06</t>
  </si>
  <si>
    <t>Пост.№ 5743-1/п от 06.07.06</t>
  </si>
  <si>
    <t>Пост.№ 6048-1/п от 12.07.06</t>
  </si>
  <si>
    <t>Пост.№6421-1/п от 24.07.06</t>
  </si>
  <si>
    <t>Пост.№ 5984-1/п от 11.07.06</t>
  </si>
  <si>
    <t>Пост.№6473-1/п от 24.07.06</t>
  </si>
  <si>
    <t>Пост.№6417-1/п от 24.07.06</t>
  </si>
  <si>
    <t>Пост.№ 449-1/п от 10.02.06</t>
  </si>
  <si>
    <t>7657-1/п от 29.08.06</t>
  </si>
  <si>
    <t>3168                                               3368</t>
  </si>
  <si>
    <t>Пост.№7110-1/п от10.08.06</t>
  </si>
  <si>
    <t xml:space="preserve">Пост № 7687-1/п от 30.08.06 </t>
  </si>
  <si>
    <t>Пост № 7684-1/п от 30.0.806</t>
  </si>
  <si>
    <t>Пост № 7682-1/п от 30.08.06</t>
  </si>
  <si>
    <t>Функционирование законодательных (представительных) органов государственной власти и местного самоуправления</t>
  </si>
  <si>
    <t>.0104</t>
  </si>
  <si>
    <t>Функционирование Правительства РФ, высших органов исполнительной власти субъектов РФ, местных администраций</t>
  </si>
  <si>
    <r>
      <t xml:space="preserve">Выделение денежных средств </t>
    </r>
    <r>
      <rPr>
        <b/>
        <sz val="8"/>
        <rFont val="Arial Cyr"/>
        <family val="2"/>
      </rPr>
      <t>МОУ ДОД ДЮЦ "Планета"</t>
    </r>
    <r>
      <rPr>
        <sz val="8"/>
        <rFont val="Arial Cyr"/>
        <family val="2"/>
      </rPr>
      <t xml:space="preserve"> на проведение текущего ремонта помещения детского дизайн-центра по адресу:С.Разина,7</t>
    </r>
  </si>
  <si>
    <r>
      <t xml:space="preserve">Выделение денежных средств </t>
    </r>
    <r>
      <rPr>
        <b/>
        <sz val="8"/>
        <rFont val="Arial Cyr"/>
        <family val="2"/>
      </rPr>
      <t>МОУ ДОД ДЮЦ "Возрождение"</t>
    </r>
    <r>
      <rPr>
        <sz val="8"/>
        <rFont val="Arial Cyr"/>
        <family val="2"/>
      </rPr>
      <t xml:space="preserve">для приобретения музыкального оборудования </t>
    </r>
  </si>
  <si>
    <r>
      <t xml:space="preserve">Выделение денежных средств </t>
    </r>
    <r>
      <rPr>
        <b/>
        <sz val="8"/>
        <rFont val="Arial Cyr"/>
        <family val="2"/>
      </rPr>
      <t>МОУ лицею №6</t>
    </r>
    <r>
      <rPr>
        <sz val="8"/>
        <rFont val="Arial Cyr"/>
        <family val="2"/>
      </rPr>
      <t xml:space="preserve"> для приобретения спортивного инвентаря и спортивного оборудования </t>
    </r>
  </si>
  <si>
    <r>
      <t xml:space="preserve">Выделение денежных средств </t>
    </r>
    <r>
      <rPr>
        <b/>
        <sz val="8"/>
        <rFont val="Arial Cyr"/>
        <family val="2"/>
      </rPr>
      <t>МОУ школе №80</t>
    </r>
    <r>
      <rPr>
        <sz val="8"/>
        <rFont val="Arial Cyr"/>
        <family val="2"/>
      </rPr>
      <t xml:space="preserve"> для приобретения музыкального,радиооборудования,жалюзи и ткани для оснащения актового зала </t>
    </r>
  </si>
  <si>
    <r>
      <t xml:space="preserve">Выделение денежных средств </t>
    </r>
    <r>
      <rPr>
        <b/>
        <sz val="8"/>
        <rFont val="Arial Cyr"/>
        <family val="2"/>
      </rPr>
      <t>МОУ лицею №60</t>
    </r>
    <r>
      <rPr>
        <sz val="8"/>
        <rFont val="Arial Cyr"/>
        <family val="2"/>
      </rPr>
      <t xml:space="preserve"> для приобретения спортивного инвентаря, музыкального оборудования и оргтехники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</si>
  <si>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МОУ лицею №57 </t>
    </r>
    <r>
      <rPr>
        <sz val="8"/>
        <rFont val="Arial Cyr"/>
        <family val="2"/>
      </rPr>
      <t>на проведение текущего ремонта спортивного зала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</si>
  <si>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МОУ ДОД ДЮСШ № 10 "Дружба" </t>
    </r>
    <r>
      <rPr>
        <sz val="8"/>
        <rFont val="Arial Cyr"/>
        <family val="2"/>
      </rPr>
      <t>на ремонт спортивного зала</t>
    </r>
  </si>
  <si>
    <r>
      <t>Выделение денежных средств</t>
    </r>
    <r>
      <rPr>
        <b/>
        <sz val="8"/>
        <rFont val="Arial Cyr"/>
        <family val="2"/>
      </rPr>
      <t xml:space="preserve"> МОУ прогимназия №162"Олимпия" </t>
    </r>
    <r>
      <rPr>
        <sz val="8"/>
        <rFont val="Arial Cyr"/>
        <family val="2"/>
      </rPr>
      <t xml:space="preserve">на приобретение синтезатора и оргтехники 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</si>
  <si>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МОУ школе № 66 </t>
    </r>
    <r>
      <rPr>
        <sz val="8"/>
        <rFont val="Arial Cyr"/>
        <family val="2"/>
      </rPr>
      <t>для проведения работ по ремонту центрального входа</t>
    </r>
  </si>
  <si>
    <r>
      <t xml:space="preserve">Выделение денежных средств </t>
    </r>
    <r>
      <rPr>
        <b/>
        <sz val="8"/>
        <rFont val="Arial Cyr"/>
        <family val="2"/>
      </rPr>
      <t>МОУ школе № 62</t>
    </r>
    <r>
      <rPr>
        <sz val="8"/>
        <rFont val="Arial Cyr"/>
        <family val="2"/>
      </rPr>
      <t xml:space="preserve"> для приобретения строительных материалов </t>
    </r>
  </si>
  <si>
    <r>
      <t xml:space="preserve">Выделение денежных средств МОУ </t>
    </r>
    <r>
      <rPr>
        <b/>
        <sz val="8"/>
        <rFont val="Arial Cyr"/>
        <family val="2"/>
      </rPr>
      <t>школе № 72</t>
    </r>
    <r>
      <rPr>
        <sz val="8"/>
        <rFont val="Arial Cyr"/>
        <family val="2"/>
      </rPr>
      <t xml:space="preserve"> для проведения работ по ремонту кровли</t>
    </r>
  </si>
  <si>
    <r>
      <t xml:space="preserve">Выделение денежных средств </t>
    </r>
    <r>
      <rPr>
        <b/>
        <sz val="8"/>
        <rFont val="Arial Cyr"/>
        <family val="2"/>
      </rPr>
      <t>МОУ гимназии №38</t>
    </r>
    <r>
      <rPr>
        <sz val="8"/>
        <rFont val="Arial Cyr"/>
        <family val="2"/>
      </rPr>
      <t xml:space="preserve"> для проведения ремонтных работ в актовом зале</t>
    </r>
  </si>
  <si>
    <r>
      <t xml:space="preserve">Выделение денежных средств </t>
    </r>
    <r>
      <rPr>
        <b/>
        <sz val="8"/>
        <rFont val="Arial Cyr"/>
        <family val="2"/>
      </rPr>
      <t>МОУ гимназии №35</t>
    </r>
    <r>
      <rPr>
        <sz val="8"/>
        <rFont val="Arial Cyr"/>
        <family val="2"/>
      </rPr>
      <t xml:space="preserve"> для проведения ремонтных работ в актовом зале</t>
    </r>
  </si>
  <si>
    <r>
      <t xml:space="preserve">Выделение денежных средств </t>
    </r>
    <r>
      <rPr>
        <b/>
        <sz val="8"/>
        <rFont val="Arial Cyr"/>
        <family val="2"/>
      </rPr>
      <t>МОУ ДОД ДЮЦ "Возрождение"</t>
    </r>
    <r>
      <rPr>
        <sz val="8"/>
        <rFont val="Arial Cyr"/>
        <family val="2"/>
      </rPr>
      <t xml:space="preserve"> на проведение текущего ремонта и приобретение мебели для подросткового клуба "Азимут"</t>
    </r>
  </si>
  <si>
    <r>
      <t xml:space="preserve">Выделение денежных средств </t>
    </r>
    <r>
      <rPr>
        <b/>
        <sz val="8"/>
        <rFont val="Arial Cyr"/>
        <family val="2"/>
      </rPr>
      <t>МОУ школе №44</t>
    </r>
    <r>
      <rPr>
        <sz val="8"/>
        <rFont val="Arial Cyr"/>
        <family val="2"/>
      </rPr>
      <t xml:space="preserve"> для замены сантехнических приборов и канализационных труб</t>
    </r>
  </si>
  <si>
    <r>
      <t xml:space="preserve">Выделение денежных средств </t>
    </r>
    <r>
      <rPr>
        <b/>
        <sz val="8"/>
        <rFont val="Arial Cyr"/>
        <family val="2"/>
      </rPr>
      <t>МОУ школе №4</t>
    </r>
    <r>
      <rPr>
        <sz val="8"/>
        <rFont val="Arial Cyr"/>
        <family val="2"/>
      </rPr>
      <t xml:space="preserve"> на финансирование мероприятий, в.т.ч.:ремонт туалета,приобретение оргтехники и компьютерной техники (ремонт забора)</t>
    </r>
  </si>
  <si>
    <r>
      <t xml:space="preserve">Выделение денежных средств </t>
    </r>
    <r>
      <rPr>
        <b/>
        <sz val="8"/>
        <rFont val="Arial Cyr"/>
        <family val="2"/>
      </rPr>
      <t>МОУ школе №3</t>
    </r>
    <r>
      <rPr>
        <sz val="8"/>
        <rFont val="Arial Cyr"/>
        <family val="2"/>
      </rPr>
      <t xml:space="preserve"> для замены напольного покрытия в вестибюле</t>
    </r>
  </si>
  <si>
    <r>
      <t xml:space="preserve">Выделение денежных средств </t>
    </r>
    <r>
      <rPr>
        <b/>
        <sz val="8"/>
        <rFont val="Arial Cyr"/>
        <family val="2"/>
      </rPr>
      <t>МОУ школе №45</t>
    </r>
    <r>
      <rPr>
        <sz val="8"/>
        <rFont val="Arial Cyr"/>
        <family val="2"/>
      </rPr>
      <t xml:space="preserve"> на замену оконных рам</t>
    </r>
  </si>
  <si>
    <r>
      <t xml:space="preserve">Выделение денежных средств </t>
    </r>
    <r>
      <rPr>
        <b/>
        <sz val="8"/>
        <rFont val="Arial Cyr"/>
        <family val="2"/>
      </rPr>
      <t>МОУ школе №41</t>
    </r>
    <r>
      <rPr>
        <sz val="8"/>
        <rFont val="Arial Cyr"/>
        <family val="2"/>
      </rPr>
      <t xml:space="preserve"> для приобретения напольной плитки</t>
    </r>
  </si>
  <si>
    <r>
      <t xml:space="preserve">Выделение денежных средств </t>
    </r>
    <r>
      <rPr>
        <b/>
        <sz val="8"/>
        <rFont val="Arial Cyr"/>
        <family val="2"/>
      </rPr>
      <t>МОУ ДОД школе юнг</t>
    </r>
    <r>
      <rPr>
        <sz val="8"/>
        <rFont val="Arial Cyr"/>
        <family val="2"/>
      </rPr>
      <t xml:space="preserve"> на приобретение материалов для ремонта пола </t>
    </r>
  </si>
  <si>
    <r>
      <t xml:space="preserve">Выделение денежных средств </t>
    </r>
    <r>
      <rPr>
        <b/>
        <sz val="8"/>
        <rFont val="Arial Cyr"/>
        <family val="2"/>
      </rPr>
      <t>МОУ школе №31</t>
    </r>
    <r>
      <rPr>
        <sz val="8"/>
        <rFont val="Arial Cyr"/>
        <family val="2"/>
      </rPr>
      <t xml:space="preserve"> на приобретение оборудования для столовой</t>
    </r>
  </si>
  <si>
    <r>
      <t xml:space="preserve">Выделение денежных средств </t>
    </r>
    <r>
      <rPr>
        <b/>
        <sz val="8"/>
        <rFont val="Arial Cyr"/>
        <family val="2"/>
      </rPr>
      <t>МОУ школе №61</t>
    </r>
    <r>
      <rPr>
        <sz val="8"/>
        <rFont val="Arial Cyr"/>
        <family val="2"/>
      </rPr>
      <t xml:space="preserve"> для приобретения мебели</t>
    </r>
  </si>
  <si>
    <r>
      <t>Выделение денежных средств</t>
    </r>
    <r>
      <rPr>
        <b/>
        <sz val="8"/>
        <rFont val="Arial Cyr"/>
        <family val="2"/>
      </rPr>
      <t xml:space="preserve"> МОУ школе №50</t>
    </r>
    <r>
      <rPr>
        <sz val="8"/>
        <rFont val="Arial Cyr"/>
        <family val="2"/>
      </rPr>
      <t xml:space="preserve"> для приобретения мебели</t>
    </r>
  </si>
  <si>
    <r>
      <t xml:space="preserve">Выделение денежных средств </t>
    </r>
    <r>
      <rPr>
        <b/>
        <sz val="8"/>
        <rFont val="Arial Cyr"/>
        <family val="2"/>
      </rPr>
      <t>МОУ лицею №67</t>
    </r>
    <r>
      <rPr>
        <sz val="8"/>
        <rFont val="Arial Cyr"/>
        <family val="2"/>
      </rPr>
      <t xml:space="preserve"> на устройство видеонаблюдения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</si>
  <si>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МОУ школе №59 </t>
    </r>
    <r>
      <rPr>
        <sz val="8"/>
        <rFont val="Arial Cyr"/>
        <family val="2"/>
      </rPr>
      <t>на проведение ремонтных работ</t>
    </r>
  </si>
  <si>
    <r>
      <t xml:space="preserve">Выделение денежных средств  </t>
    </r>
    <r>
      <rPr>
        <b/>
        <sz val="8"/>
        <rFont val="Arial Cyr"/>
        <family val="2"/>
      </rPr>
      <t xml:space="preserve">МОУ СШ № 90 </t>
    </r>
    <r>
      <rPr>
        <sz val="8"/>
        <rFont val="Arial Cyr"/>
        <family val="2"/>
      </rPr>
      <t>на приобретение мебели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</si>
  <si>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МОУ школа № 4 </t>
    </r>
    <r>
      <rPr>
        <sz val="8"/>
        <rFont val="Arial Cyr"/>
        <family val="2"/>
      </rPr>
      <t xml:space="preserve">на подготовку исходно-разрешительной документации по строительству пристроя к основному зданию, расположенному по адресу: г. Тольятти ул. М. Горького, дом 88 . </t>
    </r>
  </si>
  <si>
    <r>
      <t>Выделение денежных средств</t>
    </r>
    <r>
      <rPr>
        <b/>
        <sz val="8"/>
        <rFont val="Arial Cyr"/>
        <family val="2"/>
      </rPr>
      <t xml:space="preserve"> МОУ  сш № 15</t>
    </r>
    <r>
      <rPr>
        <sz val="8"/>
        <rFont val="Arial Cyr"/>
        <family val="2"/>
      </rPr>
      <t xml:space="preserve">  для перечисления филиалу на приобретение оборудования в компьютерный зал и ремонт асфальтовго покрытия вокруг филиала</t>
    </r>
  </si>
  <si>
    <r>
      <t>Выделение денежных средств</t>
    </r>
    <r>
      <rPr>
        <b/>
        <sz val="8"/>
        <rFont val="Arial Cyr"/>
        <family val="2"/>
      </rPr>
      <t xml:space="preserve"> МОУ школа № 85 н</t>
    </r>
    <r>
      <rPr>
        <sz val="8"/>
        <rFont val="Arial Cyr"/>
        <family val="2"/>
      </rPr>
      <t xml:space="preserve">а приобретение оргтехники 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</si>
  <si>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МОУ школа № 4 </t>
    </r>
    <r>
      <rPr>
        <sz val="8"/>
        <rFont val="Arial Cyr"/>
        <family val="2"/>
      </rPr>
      <t>на пред.оплату детального (инструментального) обследования здания школы</t>
    </r>
  </si>
  <si>
    <r>
      <t xml:space="preserve">Выделение денежных средств </t>
    </r>
    <r>
      <rPr>
        <b/>
        <sz val="8"/>
        <rFont val="Arial Cyr"/>
        <family val="2"/>
      </rPr>
      <t>МОУ ДОД СДЮСШОР № 8 н</t>
    </r>
    <r>
      <rPr>
        <sz val="8"/>
        <rFont val="Arial Cyr"/>
        <family val="2"/>
      </rPr>
      <t xml:space="preserve">а проведение ремонтных работ  по освещению </t>
    </r>
  </si>
  <si>
    <r>
      <t>Выделение денежных средств</t>
    </r>
    <r>
      <rPr>
        <b/>
        <sz val="8"/>
        <rFont val="Arial Cyr"/>
        <family val="2"/>
      </rPr>
      <t xml:space="preserve"> МОУ ДОД "ДДК" </t>
    </r>
    <r>
      <rPr>
        <sz val="8"/>
        <rFont val="Arial Cyr"/>
        <family val="2"/>
      </rPr>
      <t xml:space="preserve"> на приобретение звуковой аппаратуры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</si>
  <si>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МОУ ДОД ДДК </t>
    </r>
    <r>
      <rPr>
        <sz val="8"/>
        <rFont val="Arial Cyr"/>
        <family val="2"/>
      </rPr>
      <t>на приобретение костюмов и обуви  для ансамбля "Счастливое детство"</t>
    </r>
  </si>
  <si>
    <r>
      <t xml:space="preserve">Выделение денежных средств </t>
    </r>
    <r>
      <rPr>
        <b/>
        <sz val="8"/>
        <rFont val="Arial Cyr"/>
        <family val="2"/>
      </rPr>
      <t>МОУ ДОД ДДК</t>
    </r>
    <r>
      <rPr>
        <sz val="8"/>
        <rFont val="Arial Cyr"/>
        <family val="2"/>
      </rPr>
      <t xml:space="preserve"> на устройство узла коммерческого учета тепловой энергии и теплоносителя</t>
    </r>
  </si>
  <si>
    <r>
      <t>Выделение денежных средств</t>
    </r>
    <r>
      <rPr>
        <b/>
        <sz val="8"/>
        <rFont val="Arial Cyr"/>
        <family val="2"/>
      </rPr>
      <t xml:space="preserve"> МОУ школа № 88 </t>
    </r>
    <r>
      <rPr>
        <sz val="8"/>
        <rFont val="Arial Cyr"/>
        <family val="2"/>
      </rPr>
      <t>на изготовление и установку снарядов для занятий скейтбордингом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</si>
  <si>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МОУ ДОД "ДМХШ" </t>
    </r>
    <r>
      <rPr>
        <sz val="8"/>
        <rFont val="Arial Cyr"/>
        <family val="2"/>
      </rPr>
      <t xml:space="preserve"> на установку  системы противопожарной сигнализации</t>
    </r>
  </si>
  <si>
    <r>
      <t xml:space="preserve">Выделение денежных средств </t>
    </r>
    <r>
      <rPr>
        <b/>
        <sz val="8"/>
        <rFont val="Arial Cyr"/>
        <family val="2"/>
      </rPr>
      <t>МОУ прогимназия №141"Дельта"</t>
    </r>
    <r>
      <rPr>
        <sz val="8"/>
        <rFont val="Arial Cyr"/>
        <family val="2"/>
      </rPr>
      <t xml:space="preserve"> для приобретения музыкального оборудования и ноутбука</t>
    </r>
  </si>
  <si>
    <r>
      <t xml:space="preserve">Выделение денежных средств </t>
    </r>
    <r>
      <rPr>
        <b/>
        <sz val="8"/>
        <rFont val="Arial Cyr"/>
        <family val="2"/>
      </rPr>
      <t>МОУ ДОД "Хореографическая школа имени М.М.Плисецкой"</t>
    </r>
    <r>
      <rPr>
        <sz val="8"/>
        <rFont val="Arial Cyr"/>
        <family val="2"/>
      </rPr>
      <t xml:space="preserve"> на оплату проведенных ремонтных работ</t>
    </r>
  </si>
  <si>
    <r>
      <t>Выделение денежных средств</t>
    </r>
    <r>
      <rPr>
        <b/>
        <sz val="8"/>
        <rFont val="Arial Cyr"/>
        <family val="2"/>
      </rPr>
      <t xml:space="preserve"> МОУ школа №75</t>
    </r>
    <r>
      <rPr>
        <sz val="8"/>
        <rFont val="Arial Cyr"/>
        <family val="2"/>
      </rPr>
      <t xml:space="preserve"> на проведение  ремонтных работ </t>
    </r>
  </si>
  <si>
    <r>
      <t>Выделение денежных средств</t>
    </r>
    <r>
      <rPr>
        <b/>
        <sz val="8"/>
        <rFont val="Arial Cyr"/>
        <family val="2"/>
      </rPr>
      <t xml:space="preserve"> МОУ школа №14</t>
    </r>
    <r>
      <rPr>
        <sz val="8"/>
        <rFont val="Arial Cyr"/>
        <family val="2"/>
      </rPr>
      <t xml:space="preserve"> на проведение  ремонтных работ 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</si>
  <si>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МОУ лицей № 76 </t>
    </r>
    <r>
      <rPr>
        <sz val="8"/>
        <rFont val="Arial Cyr"/>
        <family val="2"/>
      </rPr>
      <t xml:space="preserve">для приобретения и установки оборудования школьных звонков 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</si>
  <si>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МОУ ДОД СДЮСШОР единоборств "Союз" № 8 </t>
    </r>
    <r>
      <rPr>
        <sz val="8"/>
        <rFont val="Arial Cyr"/>
        <family val="2"/>
      </rPr>
      <t>для закупки сервера, комплектующих к нему и сетевого оборудования</t>
    </r>
  </si>
  <si>
    <r>
      <t>Выделение денежных средств</t>
    </r>
    <r>
      <rPr>
        <b/>
        <sz val="8"/>
        <rFont val="Arial Cyr"/>
        <family val="2"/>
      </rPr>
      <t xml:space="preserve"> МОУ ДОД "Хореографическая школа имени М.М. Плисецкой"</t>
    </r>
    <r>
      <rPr>
        <sz val="8"/>
        <rFont val="Arial Cyr"/>
        <family val="2"/>
      </rPr>
      <t xml:space="preserve"> для ремонта</t>
    </r>
  </si>
  <si>
    <r>
      <t>Выделение денежных средств</t>
    </r>
    <r>
      <rPr>
        <b/>
        <sz val="8"/>
        <rFont val="Arial Cyr"/>
        <family val="2"/>
      </rPr>
      <t xml:space="preserve"> МОУ школа № 88 </t>
    </r>
    <r>
      <rPr>
        <sz val="8"/>
        <rFont val="Arial Cyr"/>
        <family val="2"/>
      </rPr>
      <t>на неотложные нужды</t>
    </r>
  </si>
  <si>
    <r>
      <t>Выделение денежных средств</t>
    </r>
    <r>
      <rPr>
        <b/>
        <sz val="8"/>
        <rFont val="Arial Cyr"/>
        <family val="2"/>
      </rPr>
      <t xml:space="preserve"> МОУ № 67</t>
    </r>
    <r>
      <rPr>
        <sz val="8"/>
        <rFont val="Arial Cyr"/>
        <family val="2"/>
      </rPr>
      <t xml:space="preserve">  на приобретение музыкальной рабочей станции</t>
    </r>
  </si>
  <si>
    <r>
      <t>Выделение денежных средств</t>
    </r>
    <r>
      <rPr>
        <b/>
        <sz val="8"/>
        <rFont val="Arial Cyr"/>
        <family val="2"/>
      </rPr>
      <t xml:space="preserve"> комитету по делам молодежи мэрии</t>
    </r>
    <r>
      <rPr>
        <sz val="8"/>
        <rFont val="Arial Cyr"/>
        <family val="2"/>
      </rPr>
      <t xml:space="preserve"> для перечисления Фонду им.Грушина  на проведение 3 фестиваля песен Жигулевской кругосветки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</si>
  <si>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перечисления ООО "Виктория" за установку в д/с № 194 системы очистки воды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</si>
  <si>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АНО до</t>
    </r>
    <r>
      <rPr>
        <b/>
        <sz val="8"/>
        <rFont val="Arial Cyr"/>
        <family val="2"/>
      </rPr>
      <t xml:space="preserve"> "Планета детства "Лада"</t>
    </r>
    <r>
      <rPr>
        <sz val="8"/>
        <rFont val="Arial Cyr"/>
        <family val="2"/>
      </rPr>
      <t xml:space="preserve"> на ремонт помещения и ограждения ДОУ № 157 "Светлячок"</t>
    </r>
  </si>
  <si>
    <r>
      <t xml:space="preserve">Выделение денежных средств 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перечисления АНО ДО "Планета детства "Лада" на благоустройство территории ДОУ №207"Эдельвейс"  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</si>
  <si>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ДОУ д/с № 179 "Подснежник" для ремонта ограждения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</si>
  <si>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на ремонтные работы, приобретение игрушек и спортивного инвентаря для дошкольных образовательных учреждений детских садов № 82 «Богатырь», № 66  «Матрешка» и № 67 «Радость»</t>
    </r>
  </si>
  <si>
    <r>
      <t xml:space="preserve">Выделение денежных средств 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перечисления АНО ДО "Планета детства "Лада" на приобретение мебели ДОУ  № 115 "Салют", № 119 "Волжаночка"  </t>
    </r>
  </si>
  <si>
    <r>
      <t xml:space="preserve">Выделение денежных средств  </t>
    </r>
    <r>
      <rPr>
        <b/>
        <sz val="8"/>
        <rFont val="Arial Cyr"/>
        <family val="2"/>
      </rPr>
      <t xml:space="preserve">мэрии </t>
    </r>
    <r>
      <rPr>
        <sz val="8"/>
        <rFont val="Arial Cyr"/>
        <family val="2"/>
      </rPr>
      <t>для перечисления ООО "Солнечная долина" за установку детской площадки на территории д/с №164"Весточка"</t>
    </r>
  </si>
  <si>
    <r>
      <t xml:space="preserve">Выделение данежных средств </t>
    </r>
    <r>
      <rPr>
        <b/>
        <sz val="8"/>
        <rFont val="Arial Cyr"/>
        <family val="2"/>
      </rPr>
      <t>Департаменту образования</t>
    </r>
    <r>
      <rPr>
        <sz val="8"/>
        <rFont val="Arial Cyr"/>
        <family val="2"/>
      </rPr>
      <t xml:space="preserve"> для оплаты спектакля для педегогической общественности города, приуроченного к празднованию Нового года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</si>
  <si>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перечисления АНО ДО Планета детства "Лада" для оплаты учредительного взноса</t>
    </r>
  </si>
  <si>
    <r>
      <t xml:space="preserve">Выделение денежных средств </t>
    </r>
    <r>
      <rPr>
        <b/>
        <sz val="8"/>
        <rFont val="Arial Cyr"/>
        <family val="2"/>
      </rPr>
      <t>Военно-техническому кадетскому корпусу</t>
    </r>
    <r>
      <rPr>
        <sz val="8"/>
        <rFont val="Arial Cyr"/>
        <family val="2"/>
      </rPr>
      <t xml:space="preserve"> на проведение мероприятий, посвященных 10-летию 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</si>
  <si>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приобретения ковровых дорожек и жалюзи в актовый зал администрации Центрального района</t>
    </r>
  </si>
  <si>
    <t>Социальное обеспечение населения</t>
  </si>
  <si>
    <t>Пост № 8182-1/п от 12.09.06</t>
  </si>
  <si>
    <t>Пост № 8732-1/п от 26.09.06</t>
  </si>
  <si>
    <t>Пост № 10556-1/п от 20.11.06</t>
  </si>
  <si>
    <t xml:space="preserve">Пост 11237-1/п от 06.12.06 </t>
  </si>
  <si>
    <t>Пост № 10576-1/п от 20.11.06 г.</t>
  </si>
  <si>
    <t>Пост № 7397-1/п от 21.08.06</t>
  </si>
  <si>
    <t>Пост.№ 1869-1/п от 28.03.06</t>
  </si>
  <si>
    <t>Пост.№ 5185-1/п от 21.06.06</t>
  </si>
  <si>
    <t>Пост.№ 5184-1/п от 21.06.06</t>
  </si>
  <si>
    <t>Пост.№ 5882-1/п от 07.07.06</t>
  </si>
  <si>
    <t>Пост.№ 5881-1/п от 07.07.06</t>
  </si>
  <si>
    <t>Пост.№ 5872-1/п от 07.07.06</t>
  </si>
  <si>
    <t>Пост.№ 5874-1/п от 07.07.06</t>
  </si>
  <si>
    <t>Пост.№ 5877-1/п от 07.07.06</t>
  </si>
  <si>
    <t>Пост.№ 5870-1/п от 07.07.06</t>
  </si>
  <si>
    <t>Пост.№ 5871-1/п от 07.07.06</t>
  </si>
  <si>
    <t>Пост.№ 5869-1/п от 07.07.06</t>
  </si>
  <si>
    <t>Пост.№ 5875-1/п от 07.07.06</t>
  </si>
  <si>
    <t xml:space="preserve">Пост.№ 6090-1/п от 13.07.06 </t>
  </si>
  <si>
    <t>Пост.№ 6240-1/п от 18.07.06</t>
  </si>
  <si>
    <t>Итого:</t>
  </si>
  <si>
    <t>Строительство объектов общегражданского назначения</t>
  </si>
  <si>
    <r>
      <t xml:space="preserve">Выделение денежных средств </t>
    </r>
    <r>
      <rPr>
        <b/>
        <sz val="8"/>
        <rFont val="Arial Cyr"/>
        <family val="2"/>
      </rPr>
      <t>управлению физической культуры и спорта мэрии</t>
    </r>
    <r>
      <rPr>
        <sz val="8"/>
        <rFont val="Arial Cyr"/>
        <family val="2"/>
      </rPr>
      <t xml:space="preserve"> для приобретения спортивно-оздоровительных тренажеров в общественную некоммерческую организацию "Дайвьет"</t>
    </r>
  </si>
  <si>
    <r>
      <t xml:space="preserve">Выделение денежных средств </t>
    </r>
    <r>
      <rPr>
        <b/>
        <sz val="8"/>
        <rFont val="Arial Cyr"/>
        <family val="2"/>
      </rPr>
      <t>управлению физической культуры и спорта  мэрии</t>
    </r>
    <r>
      <rPr>
        <sz val="8"/>
        <rFont val="Arial Cyr"/>
        <family val="2"/>
      </rPr>
      <t xml:space="preserve"> для укрепления материально-технической базы  клуба туристов  "Лада" </t>
    </r>
  </si>
  <si>
    <r>
      <t xml:space="preserve">Выделение денежных средств </t>
    </r>
    <r>
      <rPr>
        <b/>
        <sz val="8"/>
        <rFont val="Arial Cyr"/>
        <family val="2"/>
      </rPr>
      <t>управлению физической культуры и спорта мэрии</t>
    </r>
    <r>
      <rPr>
        <sz val="8"/>
        <rFont val="Arial Cyr"/>
        <family val="2"/>
      </rPr>
      <t xml:space="preserve"> для перечисления НП Тольяттинской Федерации бокса</t>
    </r>
  </si>
  <si>
    <r>
      <t xml:space="preserve">Выделение денежных средств </t>
    </r>
    <r>
      <rPr>
        <b/>
        <sz val="8"/>
        <rFont val="Arial Cyr"/>
        <family val="2"/>
      </rPr>
      <t>управлению физической культуры и спорта</t>
    </r>
    <r>
      <rPr>
        <sz val="8"/>
        <rFont val="Arial Cyr"/>
        <family val="2"/>
      </rPr>
      <t xml:space="preserve">  на замену напольного покрытия в ТОО "Гайдаровец"</t>
    </r>
  </si>
  <si>
    <t>.0406</t>
  </si>
  <si>
    <t>Водные ресурсы</t>
  </si>
  <si>
    <t>Фонд имущества</t>
  </si>
  <si>
    <t>МУ "Охрана общественного порядка"</t>
  </si>
  <si>
    <t>МУ "Центр гражданской защиты"</t>
  </si>
  <si>
    <t>Учреждения департамента  образования мэрии</t>
  </si>
  <si>
    <t>Учреждения департамента  культуры мэрии</t>
  </si>
  <si>
    <t>Учреждения комитета по физкультуре и спорту, в том числе:</t>
  </si>
  <si>
    <t>МУДО ШВСМ №3 г.Тольятти</t>
  </si>
  <si>
    <t>СДЮСШОР "Лада"</t>
  </si>
  <si>
    <t>СДЮШОР № 2 "Гандбол"</t>
  </si>
  <si>
    <t>СДЮШОР № 4 "Шахматы"</t>
  </si>
  <si>
    <t>Лицей-интернат</t>
  </si>
  <si>
    <t>МУ ДМО "Шанс"</t>
  </si>
  <si>
    <t>МОУ ДПО "Курсы ГО г.Тольятти"</t>
  </si>
  <si>
    <t>.0801</t>
  </si>
  <si>
    <t>Другие вопросы в области культуры, кинематографии и средств масовой информации</t>
  </si>
  <si>
    <t>МУП "Редакция газеты "Городские ведомости"</t>
  </si>
  <si>
    <t>МУС Спорткомплекс "Кристалл"</t>
  </si>
  <si>
    <t>МУС Спорткомплекс "Акробат"</t>
  </si>
  <si>
    <r>
      <t>Выделение денежных средств</t>
    </r>
    <r>
      <rPr>
        <b/>
        <sz val="8"/>
        <rFont val="Arial Cyr"/>
        <family val="2"/>
      </rPr>
      <t xml:space="preserve"> МУ"ДЭЖКХиС"</t>
    </r>
    <r>
      <rPr>
        <sz val="8"/>
        <rFont val="Arial Cyr"/>
        <family val="2"/>
      </rPr>
      <t xml:space="preserve"> на  ремонт или замену  почтовых ящиков по адресам; ул.Мира-123, ул.Баныкина-62</t>
    </r>
  </si>
  <si>
    <t>ИТОГО:</t>
  </si>
  <si>
    <t xml:space="preserve">Пост № 8421-1/п от 18.09.06 </t>
  </si>
  <si>
    <t>Пост № 8422-1/п от 18.09.06</t>
  </si>
  <si>
    <t xml:space="preserve">Пост № 6089-1/п от 13.07.06 г. </t>
  </si>
  <si>
    <t xml:space="preserve">Пост № 9123-1/п от 05.10.06 </t>
  </si>
  <si>
    <t>Пост № 9435-1/п от 17.10.06</t>
  </si>
  <si>
    <t xml:space="preserve">Пост № 9643-1/п от 24.10.06 </t>
  </si>
  <si>
    <t>Пост № 10438-1/п от 15.11.06 г.</t>
  </si>
  <si>
    <t>11024-1/п от 30.11.06 г., изменения пост № 11285-1/п от 07.12.06</t>
  </si>
  <si>
    <t>Выделение субвенции  МУП ПОКХ на оплату работ по реконструкции электроснабжения водозабора "Соцгородской" с л/с мэрии</t>
  </si>
  <si>
    <t>Пост № 11033-1/пот 01.12.06 г., изменения Пост № 11286-1/п от 07.12.06</t>
  </si>
  <si>
    <t>Выделение субвенции ООО СТЕМА Сервис на проектные работы по переводу дизельной котельной здания пожарной части № 39 на газообразное топливо с л/с ДС</t>
  </si>
  <si>
    <t>Пост № 10946-1/п от 29.11.06, изменения № 11284-1/п от 07.12.06</t>
  </si>
  <si>
    <t>Выделение субвенции ООО СТЕМА Сервис на эксплуатационные расходы с л/с мэрии</t>
  </si>
  <si>
    <t xml:space="preserve">Пост.№6434-1/п от 24.07.06 </t>
  </si>
  <si>
    <t>806,963,1215</t>
  </si>
  <si>
    <t>Пост. № 1141-1/п от 06.03.06 , измен. Пост № 10123-1/п от 08.11.06</t>
  </si>
  <si>
    <t>Пост № 9638-1/п от 24.10.06</t>
  </si>
  <si>
    <t xml:space="preserve">Пост № 7925-1/п от 04.09.06 </t>
  </si>
  <si>
    <t>Пост.№ 5007-1/п от 19.06.06</t>
  </si>
  <si>
    <t>Пост.№ 5008-1/п от 19.06.06</t>
  </si>
  <si>
    <t>Пост.№ 5006-1/п от 19.06.06</t>
  </si>
  <si>
    <t>Пост.№ 5009-1/п  от 19.06.06</t>
  </si>
  <si>
    <t>Пост.№ 5005-1/п от 19.06.06</t>
  </si>
  <si>
    <t xml:space="preserve">Пост.№ 6057-1/п  от 12.07.06 </t>
  </si>
  <si>
    <t>Пост № 7677-1/п от 30.08.06</t>
  </si>
  <si>
    <t xml:space="preserve">Пост.№ 6293-1/п от 19.07.06 </t>
  </si>
  <si>
    <t>Пост № 7674-1/п от 30.08.06</t>
  </si>
  <si>
    <t>7676-1/п от 30.08.06</t>
  </si>
  <si>
    <t>Пост № 7675-1/п от 30.08.06</t>
  </si>
  <si>
    <t>Пост.№ 6294-1/п от 19.07.06</t>
  </si>
  <si>
    <t xml:space="preserve">Пост № 7845-1/п от 01.09.06. </t>
  </si>
  <si>
    <t xml:space="preserve">Пост № 7846-1/п от 01.09.06 </t>
  </si>
  <si>
    <t>Пост № 8025-1/п от 06.09.06</t>
  </si>
  <si>
    <t xml:space="preserve">Пост № 8026-1/п от 06.09.06 </t>
  </si>
  <si>
    <t>Пост № 8027-1/п от 06.09.06</t>
  </si>
  <si>
    <t xml:space="preserve">Пост № 7847-1/п от 01.09.06 </t>
  </si>
  <si>
    <t xml:space="preserve">Пост№8419-1/п от 18.09.06 </t>
  </si>
  <si>
    <t xml:space="preserve">Пост.№6291-1/п от 19.07.06 </t>
  </si>
  <si>
    <t>3243, 3582,5953</t>
  </si>
  <si>
    <t>Пост № 7678-1/п от 30.08.06</t>
  </si>
  <si>
    <t>Пост.№ 5004-1/п от 19.06.06</t>
  </si>
  <si>
    <t>Пост.№ 2544-1/п от 14.04.06</t>
  </si>
  <si>
    <t>Пост.№ 5011-1/п от 19.06.06</t>
  </si>
  <si>
    <t>2038                            3426</t>
  </si>
  <si>
    <t>Пост.№ 5012-1/п от 19.06.06</t>
  </si>
  <si>
    <t>Пост.№ 5010-1/п от 19.06.06</t>
  </si>
  <si>
    <t>Пост.№ 5013-1/п от 19.06.06</t>
  </si>
  <si>
    <t>Пост.№ 5015-1/п от 19.06.06</t>
  </si>
  <si>
    <t>Пост.№ 5016-1/п от 19.06.06</t>
  </si>
  <si>
    <t>Пост.№ 5014-1/п от 19.06.06</t>
  </si>
  <si>
    <t>Пост.№ 5178-1/п от 21.06.06</t>
  </si>
  <si>
    <t>Пост.№ 5193-1/п от 21.06.06</t>
  </si>
  <si>
    <t>Пост.№ 5179-1/п от 21.06.06</t>
  </si>
  <si>
    <t>Пост.№ 5173-1/п от 21.06.06</t>
  </si>
  <si>
    <t>Пост.№ 5158-1/п от 21.06.06</t>
  </si>
  <si>
    <t>Пост.№ 5176-1/п от 21.06.06</t>
  </si>
  <si>
    <t>Пост.№ 5175-1/п от 21.06.06</t>
  </si>
  <si>
    <t>Пост.№ 5174-1/п от 21.06.06</t>
  </si>
  <si>
    <t>Пост.№ 5177-1/п от 21.06.06</t>
  </si>
  <si>
    <t>Пост.№ 5181-1/п от 21.06.06</t>
  </si>
  <si>
    <t>Пост.№ 5180-1/п от 21.06.06</t>
  </si>
  <si>
    <t>Пост.№ 5182-1/п от 21.06.06</t>
  </si>
  <si>
    <t>Пост.№ 5171-1/п от 21.06.06</t>
  </si>
  <si>
    <t>Пост.№ 5170-1/п от 21.06.06</t>
  </si>
  <si>
    <t>Пост.№ 5192-1/п от 21.06.06</t>
  </si>
  <si>
    <t>Пост.№ 5164-1/п от 21.06.06</t>
  </si>
  <si>
    <t>Пост.№ 5191-1/п от 21.06.06</t>
  </si>
  <si>
    <t>Пост.№ 5183-1/п 21.06.06</t>
  </si>
  <si>
    <t>Пост.№ 5172-1/п от 21.06.06</t>
  </si>
  <si>
    <t>Пост.№ 5424-1/п от 28.06.06</t>
  </si>
  <si>
    <t>Пост.№ 5425-1/п от 28.06.06</t>
  </si>
  <si>
    <t>Пост.№ 5428-1/п  от 28.06.06</t>
  </si>
  <si>
    <t>Пост.№ 5345-1/п  от 26.06.06</t>
  </si>
  <si>
    <t>Пост.№ 5578-1/п от 30.06.06</t>
  </si>
  <si>
    <t>Пост.№ 5577-1/п от 30.06.06</t>
  </si>
  <si>
    <t>Пост.№ 5663-1/п от 04.07.06</t>
  </si>
  <si>
    <t>Пост.№ 5664-1/п от  04.07.06</t>
  </si>
  <si>
    <t>Пост.№ 5665-1/п от 04.07.06</t>
  </si>
  <si>
    <t>Пост.№ 5662-1/п  от 04.07.06</t>
  </si>
  <si>
    <t>Пост.№ 5779-1/п от 06.07.06</t>
  </si>
  <si>
    <t>Пост.№ 5778-1/п от 06.07.06</t>
  </si>
  <si>
    <t>Пост.№ 5957-1/п от 10.07.06</t>
  </si>
  <si>
    <t>Пост.№ 5959-1/п от 10.07.06</t>
  </si>
  <si>
    <t xml:space="preserve">Пост.№ 6073-1/п от 13.07.06 </t>
  </si>
  <si>
    <t>Пост.№ 5961-1/п от 10.07.06</t>
  </si>
  <si>
    <t xml:space="preserve">Пост.№ 6097-1/п от 13.07.06 </t>
  </si>
  <si>
    <t>Пост.№ 6087-1/п от 13.07.06</t>
  </si>
  <si>
    <t xml:space="preserve">Пост.№ 6096-1/п от 13.07.06 </t>
  </si>
  <si>
    <t xml:space="preserve">Пост.№ 6092-1/п от 13.07.06 </t>
  </si>
  <si>
    <t>Пост.№ 6093-1/п от 13.07.06</t>
  </si>
  <si>
    <t>Пост.№ 6215-1/п от 13.07.06</t>
  </si>
  <si>
    <t xml:space="preserve">Пост.№ 6220-1/п от 17.07.06 </t>
  </si>
  <si>
    <t xml:space="preserve">Пост.№ 6216-1/п от 17.07.06 </t>
  </si>
  <si>
    <t xml:space="preserve">Пост.№ 6214-1/п от 17.07.06 </t>
  </si>
  <si>
    <t>Пост.№6213-1/п от 17.07.06</t>
  </si>
  <si>
    <t xml:space="preserve">Пост.№ 6221-1/п от 17.07.06 </t>
  </si>
  <si>
    <t>Пост.№ 6085-1/п от 13.07.06</t>
  </si>
  <si>
    <t>Пост.№ 6081-1/п от 13.07.06</t>
  </si>
  <si>
    <t xml:space="preserve">Пост.№ 6242-1/п от 18.07.06 </t>
  </si>
  <si>
    <t>Пост.№ 6243-1/п от 18.07.06</t>
  </si>
  <si>
    <t xml:space="preserve">Пост.№ 6290-1/п от 19.07.06 </t>
  </si>
  <si>
    <t>Пост.№ 6295-1/п от 19.07.06</t>
  </si>
  <si>
    <t xml:space="preserve">Пост.№ 6095-1/п от 13.07.06 </t>
  </si>
  <si>
    <t>Пост.№ 6292-1/п от 19.07.06</t>
  </si>
  <si>
    <t>Пост.№ 6256-1/п от 18.07.06</t>
  </si>
  <si>
    <t>Пост.№ 6468-1/п от 24.07.06</t>
  </si>
  <si>
    <t xml:space="preserve">Пост.№ 6476-1/п от 24.07.06 </t>
  </si>
  <si>
    <t xml:space="preserve">Пост.№ 6432-1/п от 24.07.06 </t>
  </si>
  <si>
    <t xml:space="preserve">Пост.№ 6472-1/п от 24.07.06 </t>
  </si>
  <si>
    <t>Пост.№ 6470-1/п от 24.07.06</t>
  </si>
  <si>
    <t xml:space="preserve">Пост.№ 6435-1/п от 24.07.06 </t>
  </si>
  <si>
    <t>Пост.№ 6438-1/п от 24.07.06</t>
  </si>
  <si>
    <t xml:space="preserve">Пост.№ 6474-1/п от 24.07.06 </t>
  </si>
  <si>
    <t xml:space="preserve">Пост.№ 6475-1/п от 24.07.06 </t>
  </si>
  <si>
    <t xml:space="preserve">Пост.№6471-1/п от 24.07.06 </t>
  </si>
  <si>
    <t xml:space="preserve">Пост.№6564-1/п от 27.07.06 </t>
  </si>
  <si>
    <t>Пост № 7679-1/п от 30.08.06</t>
  </si>
  <si>
    <t xml:space="preserve">Пост № 7680-1/п от 30.08.06 </t>
  </si>
  <si>
    <t>Пост № 7681-1/п от 30.08.06</t>
  </si>
  <si>
    <t>Пост № 7672-1/п от 30.08.06</t>
  </si>
  <si>
    <t>3229, 4745</t>
  </si>
  <si>
    <t>Пост № 7670-1/п от 30.08.06</t>
  </si>
  <si>
    <r>
      <t xml:space="preserve">Выделение денежных средств </t>
    </r>
    <r>
      <rPr>
        <b/>
        <sz val="8"/>
        <rFont val="Arial Cyr"/>
        <family val="2"/>
      </rPr>
      <t>МУ "ДЭЖКХиС"</t>
    </r>
    <r>
      <rPr>
        <sz val="8"/>
        <rFont val="Arial Cyr"/>
        <family val="2"/>
      </rPr>
      <t xml:space="preserve"> для оплаты за проведенные работы по ремонту мест общего пользования нежилого помещения по адресу:ул.Новопромышленная,17</t>
    </r>
  </si>
  <si>
    <r>
      <t>Выделение денежных средств</t>
    </r>
    <r>
      <rPr>
        <b/>
        <sz val="8"/>
        <rFont val="Arial Cyr"/>
        <family val="2"/>
      </rPr>
      <t xml:space="preserve"> МУ "ДЭЖКХиС"</t>
    </r>
    <r>
      <rPr>
        <sz val="8"/>
        <rFont val="Arial Cyr"/>
        <family val="2"/>
      </rPr>
      <t xml:space="preserve"> на проведение ремонтных работ в квартире по адресу: ул.Мира 41-34</t>
    </r>
  </si>
  <si>
    <r>
      <t xml:space="preserve">Выделение  денежных средств </t>
    </r>
    <r>
      <rPr>
        <b/>
        <sz val="8"/>
        <rFont val="Arial Cyr"/>
        <family val="2"/>
      </rPr>
      <t>МУ "ДЭЖКХиС"</t>
    </r>
    <r>
      <rPr>
        <sz val="8"/>
        <rFont val="Arial Cyr"/>
        <family val="2"/>
      </rPr>
      <t xml:space="preserve"> на проведение работ по изготовлению и установке  системы слива  дождевой воды  над входом в помещение центра социальной деятельности по адресу: б-р Туполева-5</t>
    </r>
  </si>
  <si>
    <r>
      <t>Пост.№ 5873-1/п от 07.07.06 (ув.№ 2448)</t>
    </r>
    <r>
      <rPr>
        <b/>
        <sz val="8"/>
        <rFont val="Arial Cyr"/>
        <family val="2"/>
      </rPr>
      <t xml:space="preserve"> 0501,</t>
    </r>
    <r>
      <rPr>
        <sz val="8"/>
        <rFont val="Arial Cyr"/>
        <family val="2"/>
      </rPr>
      <t xml:space="preserve"> Пост. № 11125-1/п от 04.12.06</t>
    </r>
  </si>
  <si>
    <r>
      <t>Выделение денежных средств</t>
    </r>
    <r>
      <rPr>
        <b/>
        <sz val="8"/>
        <rFont val="Arial Cyr"/>
        <family val="2"/>
      </rPr>
      <t xml:space="preserve"> МУ "ДЭЖКХиС"</t>
    </r>
    <r>
      <rPr>
        <sz val="8"/>
        <rFont val="Arial Cyr"/>
        <family val="2"/>
      </rPr>
      <t xml:space="preserve"> на проведение ремонта в аварийных подъездах жилых домов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</si>
  <si>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МУ "ДЭЖКХиС" </t>
    </r>
    <r>
      <rPr>
        <sz val="8"/>
        <rFont val="Arial Cyr"/>
        <family val="2"/>
      </rPr>
      <t xml:space="preserve">на проведение ремонта  в подъездах :ул.Ярославская,61 (2 подъезд); ул.Ярославская,49 (1,2 подъезд); ул.Громовой,44 ( 1,2 подъезд); ул.Ярославская ,43 (1,4 подъезд); Майский пр-д ,64 </t>
    </r>
  </si>
  <si>
    <r>
      <t>Выделение денежных средств</t>
    </r>
    <r>
      <rPr>
        <b/>
        <sz val="8"/>
        <rFont val="Arial Cyr"/>
        <family val="2"/>
      </rPr>
      <t xml:space="preserve"> МУ "ДЭЖКХиС"</t>
    </r>
    <r>
      <rPr>
        <sz val="8"/>
        <rFont val="Arial Cyr"/>
        <family val="2"/>
      </rPr>
      <t xml:space="preserve"> на проведение косметического ремонта в подъезде № 1 по б-ру Рябиновый-1</t>
    </r>
  </si>
  <si>
    <r>
      <t>Выделение денежных средств</t>
    </r>
    <r>
      <rPr>
        <b/>
        <sz val="8"/>
        <rFont val="Arial Cyr"/>
        <family val="2"/>
      </rPr>
      <t xml:space="preserve"> МУ "ДЭЖКХиС"</t>
    </r>
    <r>
      <rPr>
        <sz val="8"/>
        <rFont val="Arial Cyr"/>
        <family val="2"/>
      </rPr>
      <t xml:space="preserve"> на проведение ремонта в подъезде № 1 по ул.Чайкиной-68</t>
    </r>
  </si>
  <si>
    <r>
      <t>Выделение денежных средств</t>
    </r>
    <r>
      <rPr>
        <b/>
        <sz val="8"/>
        <rFont val="Arial Cyr"/>
        <family val="2"/>
      </rPr>
      <t xml:space="preserve"> МУ "ДЭЖКХ и С" </t>
    </r>
    <r>
      <rPr>
        <sz val="8"/>
        <rFont val="Arial Cyr"/>
        <family val="2"/>
      </rPr>
      <t xml:space="preserve"> на приобретение почтовых ящиков  по ул.Матросова 36</t>
    </r>
  </si>
  <si>
    <r>
      <t>Пост.№ 6241-1/п от 18.07.06 (ув.№ 2723)</t>
    </r>
    <r>
      <rPr>
        <b/>
        <sz val="8"/>
        <rFont val="Arial Cyr"/>
        <family val="2"/>
      </rPr>
      <t xml:space="preserve"> 0501, </t>
    </r>
    <r>
      <rPr>
        <sz val="8"/>
        <rFont val="Arial Cyr"/>
        <family val="2"/>
      </rPr>
      <t>изменение пост № 12011-1/п от 27.12.06г.</t>
    </r>
  </si>
  <si>
    <r>
      <t xml:space="preserve">Выделение денежных средств </t>
    </r>
    <r>
      <rPr>
        <b/>
        <sz val="8"/>
        <rFont val="Arial Cyr"/>
        <family val="2"/>
      </rPr>
      <t>МУ"ДЭЖКХиС"</t>
    </r>
    <r>
      <rPr>
        <sz val="8"/>
        <rFont val="Arial Cyr"/>
        <family val="2"/>
      </rPr>
      <t xml:space="preserve">  на проведение ремонта  жилых домов</t>
    </r>
  </si>
  <si>
    <r>
      <t>Выделение денежных средств</t>
    </r>
    <r>
      <rPr>
        <b/>
        <sz val="8"/>
        <rFont val="Arial Cyr"/>
        <family val="2"/>
      </rPr>
      <t xml:space="preserve"> МУ "ДЭЖКХиС"</t>
    </r>
    <r>
      <rPr>
        <sz val="8"/>
        <rFont val="Arial Cyr"/>
        <family val="2"/>
      </rPr>
      <t xml:space="preserve"> на  ремонт 2 подъездов жилого дома по ул.Юбилейная-17/56</t>
    </r>
  </si>
  <si>
    <r>
      <t xml:space="preserve">Выделение денежных средств </t>
    </r>
    <r>
      <rPr>
        <b/>
        <sz val="8"/>
        <rFont val="Arial Cyr"/>
        <family val="2"/>
      </rPr>
      <t>МУИ"Колесо"</t>
    </r>
    <r>
      <rPr>
        <sz val="8"/>
        <rFont val="Arial Cyr"/>
        <family val="2"/>
      </rPr>
      <t xml:space="preserve"> на оплату расходов,связанных с проведением Международного фестиваля"Театральный круг"и постановкой нового спектакля</t>
    </r>
  </si>
  <si>
    <r>
      <t xml:space="preserve">Выделение денежных средств  </t>
    </r>
    <r>
      <rPr>
        <b/>
        <sz val="8"/>
        <rFont val="Arial Cyr"/>
        <family val="2"/>
      </rPr>
      <t>департаменту кульуры мэрии</t>
    </r>
    <r>
      <rPr>
        <sz val="8"/>
        <rFont val="Arial Cyr"/>
        <family val="2"/>
      </rPr>
      <t xml:space="preserve">  для оплаты за поставку светового оборудования в ОАО "ДК "Тольятти"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</si>
  <si>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департаменту культуры мэрии </t>
    </r>
    <r>
      <rPr>
        <sz val="8"/>
        <rFont val="Arial Cyr"/>
        <family val="2"/>
      </rPr>
      <t xml:space="preserve"> для перечисления  НП "Молодежный симфонический оркестр"</t>
    </r>
  </si>
  <si>
    <t>Код</t>
  </si>
  <si>
    <t>ОБЩЕГОСУДАРСТВЕННЫЕ ВОПРОСЫ</t>
  </si>
  <si>
    <t>.0100</t>
  </si>
  <si>
    <t>.0103</t>
  </si>
  <si>
    <r>
      <t xml:space="preserve">Пост.№ 5023-1/п от 19.06.06 </t>
    </r>
    <r>
      <rPr>
        <sz val="8"/>
        <rFont val="Arial Cyr"/>
        <family val="2"/>
      </rPr>
      <t xml:space="preserve"> Изменения № 11370-1/п от 11.12.06</t>
    </r>
  </si>
  <si>
    <r>
      <t xml:space="preserve">Выделение денежных средств </t>
    </r>
    <r>
      <rPr>
        <b/>
        <sz val="8"/>
        <rFont val="Arial Cyr"/>
        <family val="2"/>
      </rPr>
      <t>МУ "ДЭЖКХиС"</t>
    </r>
    <r>
      <rPr>
        <sz val="8"/>
        <rFont val="Arial Cyr"/>
        <family val="2"/>
      </rPr>
      <t xml:space="preserve"> на проведение  косметического ремонта в подъезде № 3 (изменения на № 1)по ул.Чайкиной-56</t>
    </r>
  </si>
  <si>
    <r>
      <t>Пост.№ 6251-1/п от 18.07.06 (ув.№ 3148)</t>
    </r>
    <r>
      <rPr>
        <b/>
        <sz val="8"/>
        <rFont val="Arial Cyr"/>
        <family val="2"/>
      </rPr>
      <t xml:space="preserve"> 0501,0502, </t>
    </r>
    <r>
      <rPr>
        <sz val="8"/>
        <rFont val="Arial Cyr"/>
        <family val="2"/>
      </rPr>
      <t>пост № 9122-1/п от 05.10.06 (Увед.3742)</t>
    </r>
    <r>
      <rPr>
        <b/>
        <sz val="8"/>
        <rFont val="Arial Cyr"/>
        <family val="2"/>
      </rPr>
      <t xml:space="preserve"> 0501, </t>
    </r>
    <r>
      <rPr>
        <sz val="8"/>
        <rFont val="Arial Cyr"/>
        <family val="2"/>
      </rPr>
      <t>изменение пост № 12086-1/п от 29.12.2006 г.</t>
    </r>
  </si>
  <si>
    <r>
      <t xml:space="preserve">Выделение денежных средств </t>
    </r>
    <r>
      <rPr>
        <b/>
        <sz val="8"/>
        <rFont val="Arial Cyr"/>
        <family val="2"/>
      </rPr>
      <t>МДОУ ЦРР № 135 "Рябинка"</t>
    </r>
    <r>
      <rPr>
        <sz val="8"/>
        <rFont val="Arial Cyr"/>
        <family val="2"/>
      </rPr>
      <t xml:space="preserve"> на частичный ремонт асфальтного  покрытия</t>
    </r>
  </si>
  <si>
    <r>
      <t xml:space="preserve">Выделение денежных средств </t>
    </r>
    <r>
      <rPr>
        <b/>
        <sz val="8"/>
        <rFont val="Arial Cyr"/>
        <family val="2"/>
      </rPr>
      <t>МДОУ № 65</t>
    </r>
    <r>
      <rPr>
        <sz val="8"/>
        <rFont val="Arial Cyr"/>
        <family val="2"/>
      </rPr>
      <t xml:space="preserve"> на приобретение линолеума и музыкального центра</t>
    </r>
  </si>
  <si>
    <r>
      <t>Выделение денежных средств</t>
    </r>
    <r>
      <rPr>
        <b/>
        <sz val="8"/>
        <rFont val="Arial Cyr"/>
        <family val="2"/>
      </rPr>
      <t xml:space="preserve"> МДОУ д/с № 170 "Дружба" </t>
    </r>
    <r>
      <rPr>
        <sz val="8"/>
        <rFont val="Arial Cyr"/>
        <family val="2"/>
      </rPr>
      <t>на модернизацию компьютерно-игрового класса</t>
    </r>
  </si>
  <si>
    <r>
      <t xml:space="preserve">Выделение денежных средств </t>
    </r>
    <r>
      <rPr>
        <b/>
        <sz val="8"/>
        <rFont val="Arial Cyr"/>
        <family val="2"/>
      </rPr>
      <t>МДОУ № 79</t>
    </r>
    <r>
      <rPr>
        <sz val="8"/>
        <rFont val="Arial Cyr"/>
        <family val="2"/>
      </rPr>
      <t xml:space="preserve"> на приобретение линолеума и детской мебели</t>
    </r>
  </si>
  <si>
    <r>
      <t xml:space="preserve">Выделение денежных средств </t>
    </r>
    <r>
      <rPr>
        <b/>
        <sz val="8"/>
        <rFont val="Arial Cyr"/>
        <family val="2"/>
      </rPr>
      <t>МДОУ д/с№165"Пушинка"</t>
    </r>
    <r>
      <rPr>
        <sz val="8"/>
        <rFont val="Arial Cyr"/>
        <family val="2"/>
      </rPr>
      <t xml:space="preserve"> на приобретение физкультурно-оздоровительного оборудования и детской мебели  </t>
    </r>
  </si>
  <si>
    <r>
      <t>Выделение денежных средств</t>
    </r>
    <r>
      <rPr>
        <b/>
        <sz val="8"/>
        <rFont val="Arial Cyr"/>
        <family val="2"/>
      </rPr>
      <t xml:space="preserve"> МДОУ д/с № 33 "Мечта" </t>
    </r>
    <r>
      <rPr>
        <sz val="8"/>
        <rFont val="Arial Cyr"/>
        <family val="2"/>
      </rPr>
      <t>на приобретение спортивного инвентаря и набора музыкальных инструментов</t>
    </r>
  </si>
  <si>
    <r>
      <t xml:space="preserve">Выделение денежных средств </t>
    </r>
    <r>
      <rPr>
        <b/>
        <sz val="8"/>
        <rFont val="Arial Cyr"/>
        <family val="2"/>
      </rPr>
      <t>МДОУ д/с№180"Чародейка"</t>
    </r>
    <r>
      <rPr>
        <sz val="8"/>
        <rFont val="Arial Cyr"/>
        <family val="2"/>
      </rPr>
      <t xml:space="preserve"> на приобретение физкультурно-оздоровительного оборудования </t>
    </r>
  </si>
  <si>
    <r>
      <t>Выделение денежных средств</t>
    </r>
    <r>
      <rPr>
        <b/>
        <sz val="8"/>
        <rFont val="Arial Cyr"/>
        <family val="2"/>
      </rPr>
      <t xml:space="preserve"> МДОУ № 81</t>
    </r>
    <r>
      <rPr>
        <sz val="8"/>
        <rFont val="Arial Cyr"/>
        <family val="2"/>
      </rPr>
      <t xml:space="preserve"> на приобретение ковровых изделий  и пластиковых дверей</t>
    </r>
  </si>
  <si>
    <r>
      <t xml:space="preserve">Выделение денежных средств </t>
    </r>
    <r>
      <rPr>
        <b/>
        <sz val="8"/>
        <rFont val="Arial Cyr"/>
        <family val="2"/>
      </rPr>
      <t>МДОУ д/с № 185 "Зоренька"</t>
    </r>
    <r>
      <rPr>
        <sz val="8"/>
        <rFont val="Arial Cyr"/>
        <family val="2"/>
      </rPr>
      <t xml:space="preserve"> для приобретения детской мебели</t>
    </r>
  </si>
  <si>
    <r>
      <t xml:space="preserve">Выделение денежных средств </t>
    </r>
    <r>
      <rPr>
        <b/>
        <sz val="8"/>
        <rFont val="Arial Cyr"/>
        <family val="2"/>
      </rPr>
      <t>МДОУ д/с № 167 "Долинка"</t>
    </r>
    <r>
      <rPr>
        <sz val="8"/>
        <rFont val="Arial Cyr"/>
        <family val="2"/>
      </rPr>
      <t xml:space="preserve"> на приобретение игрового, спортивного оборудования, игрушек, музыкального инструмента, музыкального центра и видеодвойки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</si>
  <si>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МДОУ д/с №64 "Журавленок" </t>
    </r>
    <r>
      <rPr>
        <sz val="8"/>
        <rFont val="Arial Cyr"/>
        <family val="2"/>
      </rPr>
      <t>для проведения работ по ремонту наружных межпанельных швов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</si>
  <si>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МДОУ д/с №73 "Дельфин" </t>
    </r>
    <r>
      <rPr>
        <sz val="8"/>
        <rFont val="Arial Cyr"/>
        <family val="2"/>
      </rPr>
      <t>для проведения работ по ремонту ограждения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</si>
  <si>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МДОУ д/с №113 "Аврора" </t>
    </r>
    <r>
      <rPr>
        <sz val="8"/>
        <rFont val="Arial Cyr"/>
        <family val="2"/>
      </rPr>
      <t>для проведения ремонта и восстановления твердых покрытий на территории</t>
    </r>
  </si>
  <si>
    <r>
      <t xml:space="preserve">Выделение денежных средств </t>
    </r>
    <r>
      <rPr>
        <b/>
        <sz val="8"/>
        <rFont val="Arial Cyr"/>
        <family val="2"/>
      </rPr>
      <t>МДОУ д/с № 177 "Гномик"</t>
    </r>
    <r>
      <rPr>
        <sz val="8"/>
        <rFont val="Arial Cyr"/>
        <family val="2"/>
      </rPr>
      <t xml:space="preserve"> для приобретения линолеума, кухонного оборудования и детской мебели</t>
    </r>
  </si>
  <si>
    <r>
      <t xml:space="preserve">Выделение денежных средств </t>
    </r>
    <r>
      <rPr>
        <b/>
        <sz val="8"/>
        <rFont val="Arial Cyr"/>
        <family val="2"/>
      </rPr>
      <t>МДОУ д/с №116 "Солнечный"</t>
    </r>
    <r>
      <rPr>
        <sz val="8"/>
        <rFont val="Arial Cyr"/>
        <family val="2"/>
      </rPr>
      <t xml:space="preserve"> для приобретения труб для подводки к бассейну и поливочной системы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</si>
  <si>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МДОУ № 5 "Филиппок" </t>
    </r>
    <r>
      <rPr>
        <sz val="8"/>
        <rFont val="Arial Cyr"/>
        <family val="2"/>
      </rPr>
      <t>на приобретение лечебного оборудования"</t>
    </r>
  </si>
  <si>
    <r>
      <t>Выделение денежных средств</t>
    </r>
    <r>
      <rPr>
        <b/>
        <sz val="8"/>
        <rFont val="Arial Cyr"/>
        <family val="2"/>
      </rPr>
      <t xml:space="preserve"> МДОУ ЦРР № 128 "Гвоздичка" </t>
    </r>
    <r>
      <rPr>
        <sz val="8"/>
        <rFont val="Arial Cyr"/>
        <family val="2"/>
      </rPr>
      <t xml:space="preserve"> на приобретение спортивно-оздоровительных тренажеров для детей</t>
    </r>
  </si>
  <si>
    <r>
      <t xml:space="preserve">Выделение денежных средств </t>
    </r>
    <r>
      <rPr>
        <b/>
        <sz val="8"/>
        <rFont val="Arial Cyr"/>
        <family val="2"/>
      </rPr>
      <t>МДОУ № 84  "Пингвин"</t>
    </r>
    <r>
      <rPr>
        <sz val="8"/>
        <rFont val="Arial Cyr"/>
        <family val="2"/>
      </rPr>
      <t xml:space="preserve">  на ремонт крыльца</t>
    </r>
  </si>
  <si>
    <r>
      <t xml:space="preserve">Выделение денежных средств </t>
    </r>
    <r>
      <rPr>
        <b/>
        <sz val="8"/>
        <rFont val="Arial Cyr"/>
        <family val="2"/>
      </rPr>
      <t>МОУ ДОД ДШИ "Лицей искусств"</t>
    </r>
    <r>
      <rPr>
        <sz val="8"/>
        <rFont val="Arial Cyr"/>
        <family val="2"/>
      </rPr>
      <t xml:space="preserve"> на оказание материальной помощи директору Сафонову В.Н.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</si>
  <si>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82</t>
    </r>
    <r>
      <rPr>
        <sz val="8"/>
        <rFont val="Arial Cyr"/>
        <family val="2"/>
      </rPr>
      <t xml:space="preserve">  на проведение ремонтных работ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</si>
  <si>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72</t>
    </r>
    <r>
      <rPr>
        <sz val="8"/>
        <rFont val="Arial Cyr"/>
        <family val="2"/>
      </rPr>
      <t xml:space="preserve"> на проведение работ по ремонту потолков  и замене светильников  в актовом зале школы</t>
    </r>
  </si>
  <si>
    <r>
      <t>Выделение денежных средств</t>
    </r>
    <r>
      <rPr>
        <b/>
        <sz val="8"/>
        <rFont val="Arial Cyr"/>
        <family val="2"/>
      </rPr>
      <t xml:space="preserve"> МОУ  сш № 54</t>
    </r>
    <r>
      <rPr>
        <sz val="8"/>
        <rFont val="Arial Cyr"/>
        <family val="2"/>
      </rPr>
      <t xml:space="preserve">   на ремонт полового покрытия  в спортивном зале</t>
    </r>
  </si>
  <si>
    <r>
      <t xml:space="preserve">Выделение денежных средств </t>
    </r>
    <r>
      <rPr>
        <b/>
        <sz val="8"/>
        <rFont val="Arial Cyr"/>
        <family val="2"/>
      </rPr>
      <t>МОУ  сш № 71</t>
    </r>
    <r>
      <rPr>
        <sz val="8"/>
        <rFont val="Arial Cyr"/>
        <family val="2"/>
      </rPr>
      <t xml:space="preserve"> на замену  внутренних дверных блоков</t>
    </r>
  </si>
  <si>
    <r>
      <t xml:space="preserve">Выделение денежных средств </t>
    </r>
    <r>
      <rPr>
        <b/>
        <sz val="8"/>
        <rFont val="Arial Cyr"/>
        <family val="2"/>
      </rPr>
      <t>МОУДОД ДЮСШ № 1</t>
    </r>
    <r>
      <rPr>
        <sz val="8"/>
        <rFont val="Arial Cyr"/>
        <family val="2"/>
      </rPr>
      <t>1 на ремонт полов в спортзале</t>
    </r>
  </si>
  <si>
    <r>
      <t xml:space="preserve">Выделение денежных средств </t>
    </r>
    <r>
      <rPr>
        <b/>
        <sz val="8"/>
        <rFont val="Arial Cyr"/>
        <family val="2"/>
      </rPr>
      <t>МОУДОД им.Балакирева</t>
    </r>
    <r>
      <rPr>
        <sz val="8"/>
        <rFont val="Arial Cyr"/>
        <family val="2"/>
      </rPr>
      <t xml:space="preserve"> на ремонт музыкальных инструментов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</si>
  <si>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70</t>
    </r>
    <r>
      <rPr>
        <sz val="8"/>
        <rFont val="Arial Cyr"/>
        <family val="2"/>
      </rPr>
      <t xml:space="preserve"> на проведение общестроительных работ по ремонту школы</t>
    </r>
  </si>
  <si>
    <r>
      <t xml:space="preserve">Выделение денежных средств </t>
    </r>
    <r>
      <rPr>
        <b/>
        <sz val="8"/>
        <rFont val="Arial Cyr"/>
        <family val="2"/>
      </rPr>
      <t>МОУ  сш № 53</t>
    </r>
    <r>
      <rPr>
        <sz val="8"/>
        <rFont val="Arial Cyr"/>
        <family val="2"/>
      </rPr>
      <t xml:space="preserve"> на приобретение компьютеров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</si>
  <si>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МОУ ДОД "Абрис"  </t>
    </r>
    <r>
      <rPr>
        <sz val="8"/>
        <rFont val="Arial Cyr"/>
        <family val="2"/>
      </rPr>
      <t>на приобретение спортивного оборудования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</si>
  <si>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56</t>
    </r>
    <r>
      <rPr>
        <sz val="8"/>
        <rFont val="Arial Cyr"/>
        <family val="2"/>
      </rPr>
      <t xml:space="preserve"> на приобретение стройматериалов  для создания музея Русской культуры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</si>
  <si>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27</t>
    </r>
    <r>
      <rPr>
        <sz val="8"/>
        <rFont val="Arial Cyr"/>
        <family val="2"/>
      </rPr>
      <t xml:space="preserve"> на проведение ремонта в столовой</t>
    </r>
  </si>
  <si>
    <r>
      <t xml:space="preserve">Выделение  денежных средств </t>
    </r>
    <r>
      <rPr>
        <b/>
        <sz val="8"/>
        <rFont val="Arial Cyr"/>
        <family val="2"/>
      </rPr>
      <t xml:space="preserve"> МОУ сш № 11</t>
    </r>
    <r>
      <rPr>
        <sz val="8"/>
        <rFont val="Arial Cyr"/>
        <family val="2"/>
      </rPr>
      <t xml:space="preserve"> на приобретение столов и стульев  в столовую</t>
    </r>
  </si>
  <si>
    <r>
      <t>Выделение денежных средств</t>
    </r>
    <r>
      <rPr>
        <b/>
        <sz val="8"/>
        <rFont val="Arial Cyr"/>
        <family val="2"/>
      </rPr>
      <t xml:space="preserve"> МОУ  № 51</t>
    </r>
    <r>
      <rPr>
        <sz val="8"/>
        <rFont val="Arial Cyr"/>
        <family val="2"/>
      </rPr>
      <t xml:space="preserve">  для приобретения оргтехники для д/с № 101 "Реченька"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</si>
  <si>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МОУ сш № 49 </t>
    </r>
    <r>
      <rPr>
        <sz val="8"/>
        <rFont val="Arial Cyr"/>
        <family val="2"/>
      </rPr>
      <t xml:space="preserve"> на приобретение  спортивного инвентаря 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</si>
  <si>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47</t>
    </r>
    <r>
      <rPr>
        <sz val="8"/>
        <rFont val="Arial Cyr"/>
        <family val="2"/>
      </rPr>
      <t xml:space="preserve"> на приобретение видеокамеры</t>
    </r>
  </si>
  <si>
    <r>
      <t xml:space="preserve">Выделение денежных средств </t>
    </r>
    <r>
      <rPr>
        <b/>
        <sz val="8"/>
        <rFont val="Arial Cyr"/>
        <family val="2"/>
      </rPr>
      <t>МОУ № 51</t>
    </r>
    <r>
      <rPr>
        <sz val="8"/>
        <rFont val="Arial Cyr"/>
        <family val="2"/>
      </rPr>
      <t xml:space="preserve"> на приобретение линолеума для замены в классах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</si>
  <si>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78</t>
    </r>
    <r>
      <rPr>
        <sz val="8"/>
        <rFont val="Arial Cyr"/>
        <family val="2"/>
      </rPr>
      <t xml:space="preserve"> на проведение общестроительных работ по ремонту школы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</si>
  <si>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70</t>
    </r>
    <r>
      <rPr>
        <sz val="8"/>
        <rFont val="Arial Cyr"/>
        <family val="2"/>
      </rPr>
      <t xml:space="preserve"> на приобретение мебели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</si>
  <si>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78</t>
    </r>
    <r>
      <rPr>
        <sz val="8"/>
        <rFont val="Arial Cyr"/>
        <family val="2"/>
      </rPr>
      <t xml:space="preserve"> на приобретение  полового покрытия  для спортивного зала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</si>
  <si>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20</t>
    </r>
    <r>
      <rPr>
        <sz val="8"/>
        <rFont val="Arial Cyr"/>
        <family val="2"/>
      </rPr>
      <t xml:space="preserve">  на приобретение линолеума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</si>
  <si>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20</t>
    </r>
    <r>
      <rPr>
        <sz val="8"/>
        <rFont val="Arial Cyr"/>
        <family val="2"/>
      </rPr>
      <t xml:space="preserve"> на проведение аварийного ремонта в кабинетах после затопления</t>
    </r>
  </si>
  <si>
    <r>
      <t xml:space="preserve">Выделение денежных средств </t>
    </r>
    <r>
      <rPr>
        <b/>
        <sz val="8"/>
        <rFont val="Arial Cyr"/>
        <family val="2"/>
      </rPr>
      <t>МОУ ДОД "ДХШ № 2"</t>
    </r>
    <r>
      <rPr>
        <sz val="8"/>
        <rFont val="Arial Cyr"/>
        <family val="2"/>
      </rPr>
      <t xml:space="preserve"> на замену входной двери выставочного зала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</si>
  <si>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18</t>
    </r>
    <r>
      <rPr>
        <sz val="8"/>
        <rFont val="Arial Cyr"/>
        <family val="2"/>
      </rPr>
      <t xml:space="preserve"> на приобретение стульев в актовый зал</t>
    </r>
  </si>
  <si>
    <r>
      <t xml:space="preserve">Выделение денежных средств </t>
    </r>
    <r>
      <rPr>
        <b/>
        <sz val="8"/>
        <rFont val="Arial Cyr"/>
        <family val="2"/>
      </rPr>
      <t>школе-интернат № 3</t>
    </r>
    <r>
      <rPr>
        <sz val="8"/>
        <rFont val="Arial Cyr"/>
        <family val="2"/>
      </rPr>
      <t xml:space="preserve"> на приобретение спортинвентаря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</si>
  <si>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84</t>
    </r>
    <r>
      <rPr>
        <sz val="8"/>
        <rFont val="Arial Cyr"/>
        <family val="2"/>
      </rPr>
      <t xml:space="preserve"> на приобретение мебели,оргтехники, стройматериалов, наглядных пособий и ремонт кровли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</si>
  <si>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МОУ сш № 27 </t>
    </r>
    <r>
      <rPr>
        <sz val="8"/>
        <rFont val="Arial Cyr"/>
        <family val="2"/>
      </rPr>
      <t>на организацию поездки детей на летний отдых</t>
    </r>
  </si>
  <si>
    <r>
      <t xml:space="preserve">Выделение денежных средств </t>
    </r>
    <r>
      <rPr>
        <b/>
        <sz val="8"/>
        <rFont val="Arial Cyr"/>
        <family val="2"/>
      </rPr>
      <t>МОУ ДОД ДЮЦ "Возрождение"</t>
    </r>
    <r>
      <rPr>
        <sz val="8"/>
        <rFont val="Arial Cyr"/>
        <family val="2"/>
      </rPr>
      <t xml:space="preserve"> на проведение ремонта в подростковом клубе "Лада-Досуг"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</si>
  <si>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 МОУ ДОД СДЮСШОР № 4 "Велотол" </t>
    </r>
    <r>
      <rPr>
        <sz val="8"/>
        <rFont val="Arial Cyr"/>
        <family val="2"/>
      </rPr>
      <t xml:space="preserve"> на проведение ремонта здания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</si>
  <si>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 МОУ сш № 90</t>
    </r>
    <r>
      <rPr>
        <sz val="8"/>
        <rFont val="Arial Cyr"/>
        <family val="2"/>
      </rPr>
      <t xml:space="preserve"> на проведение противопожарных мероприятий</t>
    </r>
  </si>
  <si>
    <r>
      <t>Выделение денежных средств</t>
    </r>
    <r>
      <rPr>
        <b/>
        <sz val="8"/>
        <rFont val="Arial Cyr"/>
        <family val="2"/>
      </rPr>
      <t xml:space="preserve"> МОУ сш № 18</t>
    </r>
    <r>
      <rPr>
        <sz val="8"/>
        <rFont val="Arial Cyr"/>
        <family val="2"/>
      </rPr>
      <t xml:space="preserve"> на поощрение учащихся-членов сборной России по прыжкам на  батуте</t>
    </r>
  </si>
  <si>
    <r>
      <t xml:space="preserve">Выделение  денежных средств </t>
    </r>
    <r>
      <rPr>
        <b/>
        <sz val="8"/>
        <rFont val="Arial Cyr"/>
        <family val="2"/>
      </rPr>
      <t xml:space="preserve"> МОУ сш № 87</t>
    </r>
    <r>
      <rPr>
        <sz val="8"/>
        <rFont val="Arial Cyr"/>
        <family val="2"/>
      </rPr>
      <t xml:space="preserve"> на приобретение  стройматериалов  для проведения ремонта в 4  раздевалках спортзала </t>
    </r>
  </si>
  <si>
    <r>
      <t xml:space="preserve">Выделение денежных средств  </t>
    </r>
    <r>
      <rPr>
        <b/>
        <sz val="8"/>
        <rFont val="Arial Cyr"/>
        <family val="2"/>
      </rPr>
      <t xml:space="preserve">МУДО СДЮСШОР № 2 Гандбол </t>
    </r>
    <r>
      <rPr>
        <sz val="8"/>
        <rFont val="Arial Cyr"/>
        <family val="2"/>
      </rPr>
      <t xml:space="preserve"> на проведение  летних учебно-тренировочных  сборов мужской гандбольной команды высшей лиги  "СДЮСШОР-Лада-ЦСК-ВВС" с целью подготовки  к чемпионату  России 2006-2007гг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</si>
  <si>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№54</t>
    </r>
    <r>
      <rPr>
        <sz val="8"/>
        <rFont val="Arial Cyr"/>
        <family val="2"/>
      </rPr>
      <t xml:space="preserve">  на ремонт водопроводных  и канализационных сетей в младшем корпусе</t>
    </r>
  </si>
  <si>
    <r>
      <t>Выделение денежных средств</t>
    </r>
    <r>
      <rPr>
        <b/>
        <sz val="8"/>
        <rFont val="Arial Cyr"/>
        <family val="2"/>
      </rPr>
      <t xml:space="preserve"> МОУ сш № 82</t>
    </r>
    <r>
      <rPr>
        <sz val="8"/>
        <rFont val="Arial Cyr"/>
        <family val="2"/>
      </rPr>
      <t xml:space="preserve"> на замену оконных блоков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</si>
  <si>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МОУ сш №55 </t>
    </r>
    <r>
      <rPr>
        <sz val="8"/>
        <rFont val="Arial Cyr"/>
        <family val="2"/>
      </rPr>
      <t>на  замену линолеума  в кабинетах и рекреациях</t>
    </r>
  </si>
  <si>
    <r>
      <t xml:space="preserve">Выделение денежных средств </t>
    </r>
    <r>
      <rPr>
        <b/>
        <sz val="8"/>
        <rFont val="Arial Cyr"/>
        <family val="2"/>
      </rPr>
      <t>МОУ № 39</t>
    </r>
    <r>
      <rPr>
        <sz val="8"/>
        <rFont val="Arial Cyr"/>
        <family val="2"/>
      </rPr>
      <t xml:space="preserve"> на изготовление и монтаж оконных витражей в спортивном зале</t>
    </r>
  </si>
  <si>
    <r>
      <t>Выделение денежных средств</t>
    </r>
    <r>
      <rPr>
        <b/>
        <sz val="8"/>
        <rFont val="Arial Cyr"/>
        <family val="2"/>
      </rPr>
      <t xml:space="preserve"> МСОУ школе-интернат № 3 </t>
    </r>
    <r>
      <rPr>
        <sz val="8"/>
        <rFont val="Arial Cyr"/>
        <family val="2"/>
      </rPr>
      <t>на обустройство  детской площадки и приобретение синтезатора</t>
    </r>
  </si>
  <si>
    <r>
      <t>Выделение денежных средств</t>
    </r>
    <r>
      <rPr>
        <b/>
        <sz val="8"/>
        <rFont val="Arial Cyr"/>
        <family val="2"/>
      </rPr>
      <t xml:space="preserve"> МОУ сш № 86</t>
    </r>
    <r>
      <rPr>
        <sz val="8"/>
        <rFont val="Arial Cyr"/>
        <family val="2"/>
      </rPr>
      <t xml:space="preserve"> на установку  сертифицированных дверей  и замену наружных дверных блоков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</si>
  <si>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28</t>
    </r>
    <r>
      <rPr>
        <sz val="8"/>
        <rFont val="Arial Cyr"/>
        <family val="2"/>
      </rPr>
      <t xml:space="preserve"> на замену оконных блоков на 1 этаже</t>
    </r>
  </si>
  <si>
    <r>
      <t>Выделение денежных средств</t>
    </r>
    <r>
      <rPr>
        <b/>
        <sz val="8"/>
        <rFont val="Arial Cyr"/>
        <family val="2"/>
      </rPr>
      <t xml:space="preserve"> МОУ ДОД ДЮСШ № 9</t>
    </r>
    <r>
      <rPr>
        <sz val="8"/>
        <rFont val="Arial Cyr"/>
        <family val="2"/>
      </rPr>
      <t xml:space="preserve">  на приобретение  лыжного инвентаря</t>
    </r>
  </si>
  <si>
    <r>
      <t>Выделение денежных средств</t>
    </r>
    <r>
      <rPr>
        <b/>
        <sz val="8"/>
        <rFont val="Arial Cyr"/>
        <family val="2"/>
      </rPr>
      <t xml:space="preserve"> МОУ сш № 87 </t>
    </r>
    <r>
      <rPr>
        <sz val="8"/>
        <rFont val="Arial Cyr"/>
        <family val="2"/>
      </rPr>
      <t xml:space="preserve"> на приобретение  акустической аппаратуры</t>
    </r>
  </si>
  <si>
    <r>
      <t>Выделение денежных средств</t>
    </r>
    <r>
      <rPr>
        <b/>
        <sz val="8"/>
        <rFont val="Arial Cyr"/>
        <family val="2"/>
      </rPr>
      <t xml:space="preserve"> МОУ сш № 40</t>
    </r>
    <r>
      <rPr>
        <sz val="8"/>
        <rFont val="Arial Cyr"/>
        <family val="2"/>
      </rPr>
      <t xml:space="preserve">  на реконструкцию  тепловентиляции на 2 этаже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</si>
  <si>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69</t>
    </r>
    <r>
      <rPr>
        <sz val="8"/>
        <rFont val="Arial Cyr"/>
        <family val="2"/>
      </rPr>
      <t xml:space="preserve"> на установку сертифицированных дверей и замену дверных блоков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</si>
  <si>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 МОУ сш № 58</t>
    </r>
    <r>
      <rPr>
        <sz val="8"/>
        <rFont val="Arial Cyr"/>
        <family val="2"/>
      </rPr>
      <t xml:space="preserve">  на приобретение кухонного оборудования</t>
    </r>
  </si>
  <si>
    <r>
      <t>Выделение денежных средств</t>
    </r>
    <r>
      <rPr>
        <b/>
        <sz val="8"/>
        <rFont val="Arial Cyr"/>
        <family val="2"/>
      </rPr>
      <t xml:space="preserve"> МОУ № 89</t>
    </r>
    <r>
      <rPr>
        <sz val="8"/>
        <rFont val="Arial Cyr"/>
        <family val="2"/>
      </rPr>
      <t xml:space="preserve">  на ремонт крыльца центрального входа и замену половой плитки</t>
    </r>
  </si>
  <si>
    <r>
      <t>Выделение денежных средств</t>
    </r>
    <r>
      <rPr>
        <b/>
        <sz val="8"/>
        <rFont val="Arial Cyr"/>
        <family val="2"/>
      </rPr>
      <t xml:space="preserve"> МОУ сш № 43</t>
    </r>
    <r>
      <rPr>
        <sz val="8"/>
        <rFont val="Arial Cyr"/>
        <family val="2"/>
      </rPr>
      <t xml:space="preserve"> на  замену оконных и дверных блоков эвакуационных выходов</t>
    </r>
  </si>
  <si>
    <r>
      <t xml:space="preserve">Пост.№ 6094-1/п от 13.07.06(ув. № 2672) </t>
    </r>
    <r>
      <rPr>
        <b/>
        <sz val="8"/>
        <rFont val="Arial Cyr"/>
        <family val="2"/>
      </rPr>
      <t xml:space="preserve">0702 </t>
    </r>
    <r>
      <rPr>
        <sz val="8"/>
        <rFont val="Arial Cyr"/>
        <family val="2"/>
      </rPr>
      <t>изменения Пост №8412-1/п от 18.09.06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</si>
  <si>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 МОУ сш № 79 </t>
    </r>
    <r>
      <rPr>
        <sz val="8"/>
        <rFont val="Arial Cyr"/>
        <family val="2"/>
      </rPr>
      <t>на установку противодымных дверей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</si>
  <si>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81</t>
    </r>
    <r>
      <rPr>
        <sz val="8"/>
        <rFont val="Arial Cyr"/>
        <family val="2"/>
      </rPr>
      <t xml:space="preserve"> на ремонт  санузлов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</si>
  <si>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МОУ гимназии № 9 </t>
    </r>
    <r>
      <rPr>
        <sz val="8"/>
        <rFont val="Arial Cyr"/>
        <family val="2"/>
      </rPr>
      <t>на проведение ремонта библиотеки</t>
    </r>
  </si>
  <si>
    <r>
      <t>Выделение денежных средс</t>
    </r>
    <r>
      <rPr>
        <b/>
        <sz val="8"/>
        <rFont val="Arial Cyr"/>
        <family val="2"/>
      </rPr>
      <t>тв МОУ № 48</t>
    </r>
    <r>
      <rPr>
        <sz val="8"/>
        <rFont val="Arial Cyr"/>
        <family val="2"/>
      </rPr>
      <t xml:space="preserve"> на  замену оконных блоков в спортивном зале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</si>
  <si>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МОУ сш № 74 </t>
    </r>
    <r>
      <rPr>
        <sz val="8"/>
        <rFont val="Arial Cyr"/>
        <family val="2"/>
      </rPr>
      <t xml:space="preserve"> на восстановление освещения в помещении школьного музея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</si>
  <si>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10</t>
    </r>
    <r>
      <rPr>
        <sz val="8"/>
        <rFont val="Arial Cyr"/>
        <family val="2"/>
      </rPr>
      <t xml:space="preserve"> на проведение ремонтных работ</t>
    </r>
  </si>
  <si>
    <r>
      <t>Выделение денежных средств</t>
    </r>
    <r>
      <rPr>
        <b/>
        <sz val="8"/>
        <rFont val="Arial Cyr"/>
        <family val="2"/>
      </rPr>
      <t xml:space="preserve"> МОУ сш № 63</t>
    </r>
    <r>
      <rPr>
        <sz val="8"/>
        <rFont val="Arial Cyr"/>
        <family val="2"/>
      </rPr>
      <t xml:space="preserve"> на замену окон и входных дверей</t>
    </r>
  </si>
  <si>
    <r>
      <t>Выделение денежных средств</t>
    </r>
    <r>
      <rPr>
        <b/>
        <sz val="8"/>
        <rFont val="Arial Cyr"/>
        <family val="2"/>
      </rPr>
      <t xml:space="preserve"> МОУ № 36</t>
    </r>
    <r>
      <rPr>
        <sz val="8"/>
        <rFont val="Arial Cyr"/>
        <family val="2"/>
      </rPr>
      <t xml:space="preserve"> на приобретение стройматериалов</t>
    </r>
  </si>
  <si>
    <r>
      <t xml:space="preserve">Выделение денежных средств </t>
    </r>
    <r>
      <rPr>
        <b/>
        <sz val="8"/>
        <rFont val="Arial Cyr"/>
        <family val="2"/>
      </rPr>
      <t>МОУ сш № 62</t>
    </r>
    <r>
      <rPr>
        <sz val="8"/>
        <rFont val="Arial Cyr"/>
        <family val="2"/>
      </rPr>
      <t xml:space="preserve">  на приобретение спортивного инвентаря</t>
    </r>
  </si>
  <si>
    <r>
      <t>Выделение денежных средств</t>
    </r>
    <r>
      <rPr>
        <b/>
        <sz val="8"/>
        <rFont val="Arial Cyr"/>
        <family val="2"/>
      </rPr>
      <t xml:space="preserve"> МУДО СДЮСШОР "Лада"</t>
    </r>
    <r>
      <rPr>
        <sz val="8"/>
        <rFont val="Arial Cyr"/>
        <family val="2"/>
      </rPr>
      <t xml:space="preserve"> на приобретение спортинвентаря и формы</t>
    </r>
  </si>
  <si>
    <t>Переход на казначейское исполнение бюджета</t>
  </si>
  <si>
    <t>.0300</t>
  </si>
  <si>
    <t>НАЦИОНАЛЬНАЯ БЕЗОПАСНОСТЬ И ПРАВООХРАНИТЕЛЬНАЯ ДЕЯТЕЛЬНОСТЬ</t>
  </si>
  <si>
    <t>.0302</t>
  </si>
  <si>
    <t>Органы внутренних дел</t>
  </si>
  <si>
    <t>.0309</t>
  </si>
  <si>
    <t>Предупреждение и ликвидация последствий чрезвычайных ситуаций и стихийных бедствий, гражданская оборона</t>
  </si>
  <si>
    <t>МУ "Служба спасения г.Тольятти"</t>
  </si>
  <si>
    <t>.0400</t>
  </si>
  <si>
    <t>НАЦИОНАЛЬНАЯ ЭКОНОМИКА</t>
  </si>
  <si>
    <t>Строительство, архитектура</t>
  </si>
  <si>
    <t>.0411</t>
  </si>
  <si>
    <t>Другие вопросы в области национальной экономики</t>
  </si>
  <si>
    <t>.0500</t>
  </si>
  <si>
    <t>ЖИЛИЩНО-КОММУНАЛЬНОЕ ХОЗЯЙСТВО</t>
  </si>
  <si>
    <t>.0501</t>
  </si>
  <si>
    <t>.0502</t>
  </si>
  <si>
    <t>Коммунальное хозяйство</t>
  </si>
  <si>
    <t>.0504</t>
  </si>
  <si>
    <t>Другие вопросы в области жилищно-коммунального хозяйства</t>
  </si>
  <si>
    <t>.0600</t>
  </si>
  <si>
    <t>ОХРАНА ОКРУЖАЮЩЕЙ СРЕДЫ</t>
  </si>
  <si>
    <t>.0604</t>
  </si>
  <si>
    <t>.0700</t>
  </si>
  <si>
    <t>ОБРАЗОВАНИЕ</t>
  </si>
  <si>
    <t>.0701</t>
  </si>
  <si>
    <t>Дошкольное образование</t>
  </si>
  <si>
    <t>Департамент образования мэрии</t>
  </si>
  <si>
    <t>.0702</t>
  </si>
  <si>
    <t>Общее образование</t>
  </si>
  <si>
    <t>.0705</t>
  </si>
  <si>
    <t>Переподготовка и повышение квалификации</t>
  </si>
  <si>
    <t>Муниципальное учреждение дополнительного профессионального образования "Муниципальный центр подготовки кадров"</t>
  </si>
  <si>
    <t>.0706</t>
  </si>
  <si>
    <t>Высшее профессиональное образование</t>
  </si>
  <si>
    <t>.0707</t>
  </si>
  <si>
    <t>Молодежная политика и оздоровление детей</t>
  </si>
  <si>
    <t>Молодежные центры</t>
  </si>
  <si>
    <t>.0709</t>
  </si>
  <si>
    <t>Муниципальное образовательно-оздоровительное учреждение "Пансионат "Радуга"</t>
  </si>
  <si>
    <t>.0800</t>
  </si>
  <si>
    <t>КУЛЬТУРА,  КИНЕМАТОГРАФИЯ И СРЕДСТВА МАССОВОЙ ИНФОРМАЦИИ</t>
  </si>
  <si>
    <t xml:space="preserve"> .0801</t>
  </si>
  <si>
    <t xml:space="preserve">Культура </t>
  </si>
  <si>
    <t>Департамент культуры мэрии</t>
  </si>
  <si>
    <t>.0803</t>
  </si>
  <si>
    <t>Телевидение и радиовещание</t>
  </si>
  <si>
    <t>Муниципальное учреждение "Радио Тольятти"</t>
  </si>
  <si>
    <t>.0806</t>
  </si>
  <si>
    <t>Другие вопросы в области культуры, кинематографии и средств массовой информации</t>
  </si>
  <si>
    <t>Премия в области журналистики</t>
  </si>
  <si>
    <t>.0900</t>
  </si>
  <si>
    <t>ЗДРАВООХРАНЕНИЕ И СПОРТ</t>
  </si>
  <si>
    <t>.0901</t>
  </si>
  <si>
    <t>Здравоохранение</t>
  </si>
  <si>
    <t>.0902</t>
  </si>
  <si>
    <t>Спорт и физическая культура</t>
  </si>
  <si>
    <t>.0904</t>
  </si>
  <si>
    <t>Другие вопросы в области здравоохранения и спорта</t>
  </si>
  <si>
    <t>СОЦИАЛЬНАЯ ПОЛИТИКА</t>
  </si>
  <si>
    <t>Социальное обслуживание населения</t>
  </si>
  <si>
    <t>Центры социального обслуживания</t>
  </si>
  <si>
    <t xml:space="preserve">Муниципальное образовательное учреждение высшего профессионального образования  "Тольяттинский институт искусств" </t>
  </si>
  <si>
    <t>Жилищное хозяйство</t>
  </si>
  <si>
    <t>Пост.№6434-1/п от 24.07.06, изменения Пост № 11763-1/п от 20.12.06</t>
  </si>
  <si>
    <t>Пост.№ 6828-1/п от 03.08.06</t>
  </si>
  <si>
    <t xml:space="preserve">Пост № 8491-1/п от 19.09.06 </t>
  </si>
  <si>
    <t>Пост № 8421-1/п от 18.09.06</t>
  </si>
  <si>
    <t xml:space="preserve">Пост № 8763-1/п от 27.09.06 </t>
  </si>
  <si>
    <t xml:space="preserve">Пост № 8835-1/п от 28.09.06 </t>
  </si>
  <si>
    <t xml:space="preserve">Пост № 9386-1/п от 16.10.06 </t>
  </si>
  <si>
    <t>Пост № 9436-1/п от 17.10.06</t>
  </si>
  <si>
    <t>Пост № 9639-1/п от 24.10.06</t>
  </si>
  <si>
    <r>
      <t>Выделение денежных средств</t>
    </r>
    <r>
      <rPr>
        <b/>
        <sz val="8"/>
        <rFont val="Arial Cyr"/>
        <family val="2"/>
      </rPr>
      <t xml:space="preserve"> МОУ сш № 23</t>
    </r>
    <r>
      <rPr>
        <sz val="8"/>
        <rFont val="Arial Cyr"/>
        <family val="2"/>
      </rPr>
      <t xml:space="preserve"> на реконструкцию школьного стадиона</t>
    </r>
  </si>
  <si>
    <r>
      <t>Выделение денежных средств</t>
    </r>
    <r>
      <rPr>
        <b/>
        <sz val="8"/>
        <rFont val="Arial Cyr"/>
        <family val="2"/>
      </rPr>
      <t xml:space="preserve"> МУК "ЦБС" </t>
    </r>
    <r>
      <rPr>
        <sz val="8"/>
        <rFont val="Arial Cyr"/>
        <family val="2"/>
      </rPr>
      <t>для проведения текущего ремонта в помещении Взрослой библиотеки "На Луначарского" (Луначарского 1)</t>
    </r>
  </si>
  <si>
    <r>
      <t xml:space="preserve">Выделение денежных средств </t>
    </r>
    <r>
      <rPr>
        <b/>
        <sz val="8"/>
        <rFont val="Arial Cyr"/>
        <family val="2"/>
      </rPr>
      <t>МКПУ "ЦСДБ"</t>
    </r>
    <r>
      <rPr>
        <sz val="8"/>
        <rFont val="Arial Cyr"/>
        <family val="2"/>
      </rPr>
      <t xml:space="preserve">  на  замену обогревательных элементов  в детской библиотеке № 12</t>
    </r>
  </si>
  <si>
    <r>
      <t xml:space="preserve">Выделение денежных средств  </t>
    </r>
    <r>
      <rPr>
        <b/>
        <sz val="8"/>
        <rFont val="Arial Cyr"/>
        <family val="2"/>
      </rPr>
      <t>МКПУ "ЦСДБ"</t>
    </r>
    <r>
      <rPr>
        <sz val="8"/>
        <rFont val="Arial Cyr"/>
        <family val="2"/>
      </rPr>
      <t xml:space="preserve"> на ремонт фасада и установку кнопки тревожной сигнализации в "Консалтинг-центр эстетического воспитания"  детской библиотеки им.А.С.Пушкина</t>
    </r>
  </si>
  <si>
    <r>
      <t>Выделение денежных средств</t>
    </r>
    <r>
      <rPr>
        <b/>
        <sz val="8"/>
        <rFont val="Arial Cyr"/>
        <family val="2"/>
      </rPr>
      <t xml:space="preserve"> МКПУ"ЦСДБ"</t>
    </r>
    <r>
      <rPr>
        <sz val="8"/>
        <rFont val="Arial Cyr"/>
        <family val="2"/>
      </rPr>
      <t xml:space="preserve"> для проведения текущего ремонта в детской библиотеке по адресу: б-р Луначарского-2.</t>
    </r>
  </si>
  <si>
    <r>
      <t>Выделение денежных средств</t>
    </r>
    <r>
      <rPr>
        <b/>
        <sz val="8"/>
        <rFont val="Arial Cyr"/>
        <family val="2"/>
      </rPr>
      <t xml:space="preserve"> МУК "ЦБС"</t>
    </r>
    <r>
      <rPr>
        <sz val="8"/>
        <rFont val="Arial Cyr"/>
        <family val="2"/>
      </rPr>
      <t xml:space="preserve"> на ремонт выставочного зала и приобретение мебели и музыкального центра в библиотеку № 13</t>
    </r>
  </si>
  <si>
    <r>
      <t xml:space="preserve">Выделение денежных средств </t>
    </r>
    <r>
      <rPr>
        <b/>
        <sz val="8"/>
        <rFont val="Arial Cyr"/>
        <family val="2"/>
      </rPr>
      <t>департаменту культуры мэрии</t>
    </r>
    <r>
      <rPr>
        <sz val="8"/>
        <rFont val="Arial Cyr"/>
        <family val="2"/>
      </rPr>
      <t xml:space="preserve"> для перечисления НП "Молодежный симфонический оркестр"</t>
    </r>
  </si>
  <si>
    <r>
      <t xml:space="preserve">Выделение денежных средств </t>
    </r>
    <r>
      <rPr>
        <b/>
        <sz val="8"/>
        <rFont val="Arial Cyr"/>
        <family val="2"/>
      </rPr>
      <t>департаменту культуры мэрии</t>
    </r>
    <r>
      <rPr>
        <sz val="8"/>
        <rFont val="Arial Cyr"/>
        <family val="2"/>
      </rPr>
      <t xml:space="preserve">  на приобретение сценического оборудования и звуковой аппаратуры  для зрительного зала  Тольяттинского военно-технического института  (ул.Ворошилова,2а); </t>
    </r>
  </si>
  <si>
    <r>
      <t xml:space="preserve">Выделение денежных средств </t>
    </r>
    <r>
      <rPr>
        <b/>
        <sz val="8"/>
        <rFont val="Arial Cyr"/>
        <family val="2"/>
      </rPr>
      <t>МУК "ЦБС"</t>
    </r>
    <r>
      <rPr>
        <sz val="8"/>
        <rFont val="Arial Cyr"/>
        <family val="2"/>
      </rPr>
      <t xml:space="preserve"> для перечисления филиалам № 4 и № 15  на приобретение оборудования</t>
    </r>
  </si>
  <si>
    <r>
      <t>Выделение денежных средств</t>
    </r>
    <r>
      <rPr>
        <b/>
        <sz val="8"/>
        <rFont val="Arial Cyr"/>
        <family val="2"/>
      </rPr>
      <t xml:space="preserve"> департаменту культуры мэрии</t>
    </r>
    <r>
      <rPr>
        <sz val="8"/>
        <rFont val="Arial Cyr"/>
        <family val="2"/>
      </rPr>
      <t xml:space="preserve"> для перечисления хоровому коллективу "Россия" на приобретение концертных костюмов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</si>
  <si>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МУК "ЦБС" </t>
    </r>
    <r>
      <rPr>
        <sz val="8"/>
        <rFont val="Arial Cyr"/>
        <family val="2"/>
      </rPr>
      <t>для перечисления  библиотеке № 20  на  приобретение библиотечной кафедры и офисных стульев</t>
    </r>
  </si>
  <si>
    <r>
      <t xml:space="preserve">Выделение денежных средств </t>
    </r>
    <r>
      <rPr>
        <b/>
        <sz val="8"/>
        <rFont val="Arial Cyr"/>
        <family val="2"/>
      </rPr>
      <t>департаменту по строительству и архитектуре мэрии</t>
    </r>
    <r>
      <rPr>
        <sz val="8"/>
        <rFont val="Arial Cyr"/>
        <family val="2"/>
      </rPr>
      <t xml:space="preserve">  на проведение 1 этапа работ в Воскресенском мужском монастыре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</si>
  <si>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МКПУ "ЦСДБ" </t>
    </r>
    <r>
      <rPr>
        <sz val="8"/>
        <rFont val="Arial Cyr"/>
        <family val="2"/>
      </rPr>
      <t>для перечисления  библиотеке № 17 на ремонт крыльца</t>
    </r>
  </si>
  <si>
    <r>
      <t>Выделение денежных средств</t>
    </r>
    <r>
      <rPr>
        <b/>
        <sz val="8"/>
        <rFont val="Arial Cyr"/>
        <family val="2"/>
      </rPr>
      <t xml:space="preserve"> МКПУ "ЦСДБ"</t>
    </r>
    <r>
      <rPr>
        <sz val="8"/>
        <rFont val="Arial Cyr"/>
        <family val="2"/>
      </rPr>
      <t xml:space="preserve"> для перечисления филиалу № 6 на проведения работ по ремонту фасада</t>
    </r>
  </si>
  <si>
    <r>
      <t xml:space="preserve">Выделение денежных средств </t>
    </r>
    <r>
      <rPr>
        <b/>
        <sz val="8"/>
        <rFont val="Arial Cyr"/>
        <family val="2"/>
      </rPr>
      <t>МУК ЦБС</t>
    </r>
    <r>
      <rPr>
        <sz val="8"/>
        <rFont val="Arial Cyr"/>
        <family val="2"/>
      </rPr>
      <t xml:space="preserve"> на проведение ремонта фасада здания по адресу:ул.М.Горького,42</t>
    </r>
  </si>
  <si>
    <r>
      <t xml:space="preserve">Выделение денежных средств </t>
    </r>
    <r>
      <rPr>
        <b/>
        <sz val="8"/>
        <rFont val="Arial Cyr"/>
        <family val="2"/>
      </rPr>
      <t>МКПУ ЦСДБ</t>
    </r>
    <r>
      <rPr>
        <sz val="8"/>
        <rFont val="Arial Cyr"/>
        <family val="2"/>
      </rPr>
      <t xml:space="preserve">  на проведение ремонта помещения филиала №9 по адресу:Жукова,32</t>
    </r>
  </si>
  <si>
    <r>
      <t xml:space="preserve">Выделение денежных средств </t>
    </r>
    <r>
      <rPr>
        <b/>
        <sz val="8"/>
        <rFont val="Arial Cyr"/>
        <family val="2"/>
      </rPr>
      <t>МКПУ ЦСДБ</t>
    </r>
    <r>
      <rPr>
        <sz val="8"/>
        <rFont val="Arial Cyr"/>
        <family val="2"/>
      </rPr>
      <t xml:space="preserve"> на проведение ремонта фасада здания по адресу:ул.М.Горького,42</t>
    </r>
  </si>
  <si>
    <r>
      <t>Выделение денежных средств</t>
    </r>
    <r>
      <rPr>
        <b/>
        <sz val="8"/>
        <rFont val="Arial Cyr"/>
        <family val="2"/>
      </rPr>
      <t xml:space="preserve"> департаменту по строительству и архитектуре</t>
    </r>
    <r>
      <rPr>
        <sz val="8"/>
        <rFont val="Arial Cyr"/>
        <family val="2"/>
      </rPr>
      <t xml:space="preserve"> на проведение работ в Свято-Тихоновском Храме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</si>
  <si>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 Департаменту культуры  </t>
    </r>
    <r>
      <rPr>
        <sz val="8"/>
        <rFont val="Arial Cyr"/>
        <family val="2"/>
      </rPr>
      <t>для реализации Проекта «Дни Тольятти в Париже»</t>
    </r>
  </si>
  <si>
    <r>
      <t xml:space="preserve">Выделение денежных средств </t>
    </r>
    <r>
      <rPr>
        <b/>
        <sz val="8"/>
        <rFont val="Arial Cyr"/>
        <family val="2"/>
      </rPr>
      <t>МУК ЦБС</t>
    </r>
    <r>
      <rPr>
        <sz val="8"/>
        <rFont val="Arial Cyr"/>
        <family val="2"/>
      </rPr>
      <t xml:space="preserve"> для приобретения оргтехники для филиала №16 по адресу:Жукова,32 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</si>
  <si>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МУК ХМ «Тольяттинская картинная галерея» </t>
    </r>
    <r>
      <rPr>
        <sz val="8"/>
        <rFont val="Arial Cyr"/>
        <family val="2"/>
      </rPr>
      <t xml:space="preserve">на проведение реконструкции и замены вышедшей из строя отопительной системы </t>
    </r>
  </si>
  <si>
    <r>
      <t xml:space="preserve">Выделение денежных средств </t>
    </r>
    <r>
      <rPr>
        <b/>
        <sz val="8"/>
        <rFont val="Arial Cyr"/>
        <family val="2"/>
      </rPr>
      <t>МУК ЦБС</t>
    </r>
    <r>
      <rPr>
        <sz val="8"/>
        <rFont val="Arial Cyr"/>
        <family val="2"/>
      </rPr>
      <t xml:space="preserve"> на приобретение оргтехники для филиала №10</t>
    </r>
  </si>
  <si>
    <r>
      <t>Выделение денежных средств</t>
    </r>
    <r>
      <rPr>
        <b/>
        <sz val="8"/>
        <rFont val="Arial Cyr"/>
        <family val="2"/>
      </rPr>
      <t xml:space="preserve"> Департаменту культуры </t>
    </r>
    <r>
      <rPr>
        <sz val="8"/>
        <rFont val="Arial Cyr"/>
        <family val="2"/>
      </rPr>
      <t>на участие в проекте Провинциальные встречи</t>
    </r>
  </si>
  <si>
    <r>
      <t xml:space="preserve">Выделение денежных средств  </t>
    </r>
    <r>
      <rPr>
        <b/>
        <sz val="8"/>
        <rFont val="Arial Cyr"/>
        <family val="2"/>
      </rPr>
      <t xml:space="preserve">МКПУ "ЦСДБ" </t>
    </r>
    <r>
      <rPr>
        <sz val="8"/>
        <rFont val="Arial Cyr"/>
        <family val="2"/>
      </rPr>
      <t xml:space="preserve"> для проведения ремонтных работ в детской  экологической библиотеке</t>
    </r>
  </si>
  <si>
    <r>
      <t xml:space="preserve">Выделение денежных средств </t>
    </r>
    <r>
      <rPr>
        <b/>
        <sz val="8"/>
        <rFont val="Arial Cyr"/>
        <family val="2"/>
      </rPr>
      <t>департаменту культуры</t>
    </r>
    <r>
      <rPr>
        <sz val="8"/>
        <rFont val="Arial Cyr"/>
        <family val="2"/>
      </rPr>
      <t xml:space="preserve"> на ведение уставной и издательской деятельности Тольяттинской писательской организации</t>
    </r>
  </si>
  <si>
    <r>
      <t xml:space="preserve">Выделение денежных средств </t>
    </r>
    <r>
      <rPr>
        <b/>
        <sz val="8"/>
        <rFont val="Arial Cyr"/>
        <family val="2"/>
      </rPr>
      <t>МУЗ г/б № 4</t>
    </r>
    <r>
      <rPr>
        <sz val="8"/>
        <rFont val="Arial Cyr"/>
        <family val="2"/>
      </rPr>
      <t xml:space="preserve"> на приобретение мебели и технического инвентаря</t>
    </r>
  </si>
  <si>
    <r>
      <t>Выделение денежных средств</t>
    </r>
    <r>
      <rPr>
        <b/>
        <sz val="8"/>
        <rFont val="Arial Cyr"/>
        <family val="2"/>
      </rPr>
      <t xml:space="preserve"> департаменту здравоохранения мэрии</t>
    </r>
    <r>
      <rPr>
        <sz val="8"/>
        <rFont val="Arial Cyr"/>
        <family val="2"/>
      </rPr>
      <t xml:space="preserve"> для перечисления Ледачковой Л.Е.</t>
    </r>
  </si>
  <si>
    <r>
      <t xml:space="preserve">Выделение денежных средств </t>
    </r>
    <r>
      <rPr>
        <b/>
        <sz val="8"/>
        <rFont val="Arial Cyr"/>
        <family val="2"/>
      </rPr>
      <t>МУЗ Городская поликлиника №4</t>
    </r>
    <r>
      <rPr>
        <sz val="8"/>
        <rFont val="Arial Cyr"/>
        <family val="2"/>
      </rPr>
      <t xml:space="preserve"> для проведения текущего ремонта АТПК №4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</si>
  <si>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управлению  физической культуры и спорта мэрии </t>
    </r>
    <r>
      <rPr>
        <sz val="8"/>
        <rFont val="Arial Cyr"/>
        <family val="2"/>
      </rPr>
      <t xml:space="preserve"> на оказание финансовой поддержки ХК "Лада"</t>
    </r>
  </si>
  <si>
    <t>Пост № 7671-1/п от 30.08.06</t>
  </si>
  <si>
    <t>Пост № 7673-1/п от 30.08.06</t>
  </si>
  <si>
    <t xml:space="preserve">Пост.№6565-1/п от 27.07.06 </t>
  </si>
  <si>
    <t>Пост.№ 7851-1/п от 01.09.06</t>
  </si>
  <si>
    <t xml:space="preserve">Пост № 7854-1/п от 01.09.06 </t>
  </si>
  <si>
    <t xml:space="preserve">Пост № 7852-1/п от 01.09.06 </t>
  </si>
  <si>
    <t xml:space="preserve">Пост № 7853-1/п от 01.09.06 </t>
  </si>
  <si>
    <t>Пост № 7978-1/п от 05.09.06</t>
  </si>
  <si>
    <t xml:space="preserve">пост № 7977-1/п от 05.09.06 </t>
  </si>
  <si>
    <t>Пост № 7855-1/п от 01.09.06, изменения Пост № 12008-1/п от 27.12.06</t>
  </si>
  <si>
    <t>Пост № 7976-1/п от 05.09.06</t>
  </si>
  <si>
    <t>Пост № 8020-1/п от 06.09.06, Пост № 10907-1/п от 28.11.06</t>
  </si>
  <si>
    <t xml:space="preserve">пост № 7922-1/п от 04.09.06 </t>
  </si>
  <si>
    <t xml:space="preserve">Пост № 8028-1/п от 06.09.06  </t>
  </si>
  <si>
    <t xml:space="preserve">Пост № 8029-1/п от 06.09.06  </t>
  </si>
  <si>
    <t>Пост № 8159-1/п от 11.09.06</t>
  </si>
  <si>
    <t>Пост № 8160-1/п от 11.09.06</t>
  </si>
  <si>
    <t xml:space="preserve">Пост № 8157-1/п от 11.09.06 </t>
  </si>
  <si>
    <t>Пост № 8153-1/п от 11.09.06</t>
  </si>
  <si>
    <t xml:space="preserve">Пост № 8156-1/п от 11.09.06 </t>
  </si>
  <si>
    <t xml:space="preserve">Пост № 8181-1/п от 12.09.06 </t>
  </si>
  <si>
    <t>Пост № 8413-1/п от 18.09.06</t>
  </si>
  <si>
    <t>Пост № 8609-1/п от 22.09.06</t>
  </si>
  <si>
    <t xml:space="preserve">Пост № 8923-1/п от 29.09.06 </t>
  </si>
  <si>
    <t xml:space="preserve">Пост № 9434-1/п от 17.10.06 </t>
  </si>
  <si>
    <t>Пост № 8941-1/п от 29.09.06</t>
  </si>
  <si>
    <t xml:space="preserve">Пост № 9656-1/п от 24.10.06 </t>
  </si>
  <si>
    <t xml:space="preserve">Пост.№ 6477-1/п от 24.07.06 </t>
  </si>
  <si>
    <t>Пост.№ 6084-1/п от 13.07.06</t>
  </si>
  <si>
    <t>Пост № 7923-1/п от 04.09.06</t>
  </si>
  <si>
    <t>Пост № 9431-1/п от 17.10.06</t>
  </si>
  <si>
    <t>Пост № 8179-1/п от 12.09.06 г.</t>
  </si>
  <si>
    <t xml:space="preserve">Пост № 7804-1/п от 01.09.06 </t>
  </si>
  <si>
    <t>Пост.№ 4473-1/п от 02.06.06</t>
  </si>
  <si>
    <t xml:space="preserve">Пост № 10010-1/п от 01.11.06 г </t>
  </si>
  <si>
    <t xml:space="preserve">Пост № 10011-1/п от 01.11.06 </t>
  </si>
  <si>
    <t xml:space="preserve">Пост № 11238-1/п от 06.12.06 </t>
  </si>
  <si>
    <t xml:space="preserve">Пост № 11297-1/п от 07.12.06 </t>
  </si>
  <si>
    <t>Пост № 11844-1/п от 21.12.06</t>
  </si>
  <si>
    <t xml:space="preserve">Пост № 10437-1/п от 15.11.06 </t>
  </si>
  <si>
    <t xml:space="preserve">Пост № 11369-1/п от 11.12.06 </t>
  </si>
  <si>
    <t>Выделение денежных средств МОУ школа № 73 для установки противодымной двери</t>
  </si>
  <si>
    <t>Пост.№ 7111-1/п от 10.08.06</t>
  </si>
  <si>
    <t>Пост.№ 5187-1/п от 21.06.06</t>
  </si>
  <si>
    <t>Пост.№ 6466-1/п от 24.07.06</t>
  </si>
  <si>
    <t>Пост.№ 5188-1/п от 21.06.06</t>
  </si>
  <si>
    <t>Пост № 7685-1/п от 30.08.06</t>
  </si>
  <si>
    <t>Пост № 8152-1/п от 11.09.06</t>
  </si>
  <si>
    <t xml:space="preserve">Пост № 7975-1/п от 05.09.06 </t>
  </si>
  <si>
    <t>Пост № 8733-1/п от 26.09.06</t>
  </si>
  <si>
    <t>Пост № 8867-1/п от 29.09.06</t>
  </si>
  <si>
    <t>Пост № 8865-1/п от 29.09.06</t>
  </si>
  <si>
    <t xml:space="preserve">Пост № 9642-1/п от 24.10.06 </t>
  </si>
  <si>
    <t>Пост №9655-1/п от24.09.06, изменения Пост № 11854-1/п от 21.12.06</t>
  </si>
  <si>
    <t>Пост № 10120-1/п от 08.11.06</t>
  </si>
  <si>
    <t>Пост №8613-1/п от22.09.06</t>
  </si>
  <si>
    <t>Пост.№837-1/п от 22.02.06</t>
  </si>
  <si>
    <t>Пост.№999-1/п от 01.03.06</t>
  </si>
  <si>
    <t>Пост.№3288-1/п от 05.05.06</t>
  </si>
  <si>
    <t>Пост.№ 5003-1/п от 19.06.06</t>
  </si>
  <si>
    <t>Пост.№ 5021-1/п от 19.06.06</t>
  </si>
  <si>
    <t>Пост.№ 5232-1/п от 22.06.06</t>
  </si>
  <si>
    <t>Пост.№ 5427-1/п от 28.06.06</t>
  </si>
  <si>
    <t>Пост.№ 5618-1/п от 03.07.06</t>
  </si>
  <si>
    <t>Пост.№ 5777-1/п от 06.07.06</t>
  </si>
  <si>
    <t>Пост.№ 5962-1/п от 10.07.06</t>
  </si>
  <si>
    <t>Пост.№ 5960-1/п от 10.07.06</t>
  </si>
  <si>
    <t>Пост.№ 5985-1/п от 11.07.06</t>
  </si>
  <si>
    <t>Пост.№ 5958-1/п от 10.07.06</t>
  </si>
  <si>
    <t>Пост.№ 6074-1/п от 13.07.06</t>
  </si>
  <si>
    <t>Пост.№ 6075-1/п от 13.07.06</t>
  </si>
  <si>
    <t>Пост.№ 5956-1/п от 10.07.06</t>
  </si>
  <si>
    <t>Пост.№ 6440-1/п от 24.07.06</t>
  </si>
  <si>
    <t xml:space="preserve">Пост.№6644-1/п от 31.07.06 </t>
  </si>
  <si>
    <t xml:space="preserve">Пост. № 7606-1/п от 25.08.06 </t>
  </si>
  <si>
    <t xml:space="preserve">Пост № 8032-1/п от 06.09.06г. </t>
  </si>
  <si>
    <t>Пост. № 7607-1/п от 25.08.06</t>
  </si>
  <si>
    <t>Пост № 7927-1/п от 04.09.06</t>
  </si>
  <si>
    <t>Пост № 8158-1/п от 11.09.06</t>
  </si>
  <si>
    <t>Пост № 9194-1/п от 06.10.06</t>
  </si>
  <si>
    <t xml:space="preserve">Пост.№ 7850-1/п от 01.09.06 </t>
  </si>
  <si>
    <t>Пост № 10498-1/п от 17.11.06</t>
  </si>
  <si>
    <t>5886,5887,5888,5889</t>
  </si>
  <si>
    <t>Пост № 11611-1/п от 15.12.06</t>
  </si>
  <si>
    <t>Выделение денежных средств на новогодние мероприятия для детей сотрудников мэрии</t>
  </si>
  <si>
    <t>Пост.№2835-1/п от 24.04.06</t>
  </si>
  <si>
    <t>Пост.№ 4254-1/п от 31.05.06</t>
  </si>
  <si>
    <t>Пост.№ 6082-1/п от 13.07.06</t>
  </si>
  <si>
    <t>Пост.№6289-1/п от 19.07.06</t>
  </si>
  <si>
    <t>Пост № 7689-1/п от 30.08.06</t>
  </si>
  <si>
    <t>Пост.№3093-1/п от 28.04.06</t>
  </si>
  <si>
    <t>Пост.№ 5190-1/п от 21.06.06</t>
  </si>
  <si>
    <t>Пост.№ 5189-1/п от 21.06.06</t>
  </si>
  <si>
    <t>Пост.№ 5868-1/п от 07.07.06</t>
  </si>
  <si>
    <t xml:space="preserve">Пост.№ 6423-1/п от 24.07.06 </t>
  </si>
  <si>
    <t>Пост № 8162-1/п от 11.09.06</t>
  </si>
  <si>
    <t>Пост №9303-1/п от 11.10.06</t>
  </si>
  <si>
    <t xml:space="preserve">Пост № 9640-1/п от 24.10.06 </t>
  </si>
  <si>
    <t>Пост.№ 5022-1/п от 19.06.06</t>
  </si>
  <si>
    <t>Пост.№ 5963-1/п от 10.07.06</t>
  </si>
  <si>
    <t xml:space="preserve">Пост № 7330-1/п от 18.08.06 </t>
  </si>
  <si>
    <t>Пост.№ 5666-1/п от 04.07.06</t>
  </si>
  <si>
    <t>Пост.№ 6059-1/п от 12.07.06, изменения № 11614-1/п от 15.12.06г.</t>
  </si>
  <si>
    <t>Пост.№ 6058-1/п от 12.07.06, изменения № 11613-1/п от 15.12.06</t>
  </si>
  <si>
    <t>Пост.№ 6219-1/п от 17.07.06</t>
  </si>
  <si>
    <t>Пост № 7688-1/п от 30.08.06</t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</si>
  <si>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перечисления Государственной жилищной инспекции Самарской области за проведенные мероприятия по исследованию жилищного фонда  г.о.Тольятти и качества предоставления жилищно-коммунальных услуг в мае 2006г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</si>
  <si>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мэрии  </t>
    </r>
    <r>
      <rPr>
        <sz val="8"/>
        <rFont val="Arial Cyr"/>
        <family val="2"/>
      </rPr>
      <t>для оплаты членского взноса за 2006 год  Российскому Союзу Исторических городов и регионов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</si>
  <si>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проведения ремонтных работ в помещениях ТОС-7(Фрунзе,27) и ТОС-11(Фрунзе,5)</t>
    </r>
  </si>
  <si>
    <r>
      <t xml:space="preserve">Выделение денежных средств на ремонт помещения и приобретение печатной пишущей машинки для </t>
    </r>
    <r>
      <rPr>
        <b/>
        <sz val="8"/>
        <rFont val="Arial Cyr"/>
        <family val="2"/>
      </rPr>
      <t>ТОС–5</t>
    </r>
    <r>
      <rPr>
        <sz val="8"/>
        <rFont val="Arial Cyr"/>
        <family val="2"/>
      </rPr>
      <t>, ул. Юбилейная, 27, подъезд 10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</si>
  <si>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мэрии </t>
    </r>
    <r>
      <rPr>
        <sz val="8"/>
        <rFont val="Arial Cyr"/>
        <family val="2"/>
      </rPr>
      <t>на оказание финансовой помощи церкви по адресу пр-т Степана Разина, 86а</t>
    </r>
  </si>
  <si>
    <r>
      <t xml:space="preserve">Выделение данежных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перечисления Беликовой Г.А.</t>
    </r>
  </si>
  <si>
    <r>
      <t>Выделение денежных средств</t>
    </r>
    <r>
      <rPr>
        <b/>
        <sz val="8"/>
        <rFont val="Arial Cyr"/>
        <family val="2"/>
      </rPr>
      <t xml:space="preserve"> мэрии </t>
    </r>
    <r>
      <rPr>
        <sz val="8"/>
        <rFont val="Arial Cyr"/>
        <family val="2"/>
      </rPr>
      <t>для оплаты окончание ремонтных работ в здании прокуратуры Комс р-на по адресу ул. Механизаторов, 14а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</si>
  <si>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перечисления Государственной жилищной инспекции Самарской области за проведенные мероприятия по исследованию жилищного фонда  г.о.Тольятти и качества предоставления жилищно-коммунальных услуг в июне 2006г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</si>
  <si>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на уплату услуг процессуального агента по договору с ЕБРР</t>
    </r>
  </si>
  <si>
    <r>
      <t>Выделение денежных средств</t>
    </r>
    <r>
      <rPr>
        <b/>
        <sz val="8"/>
        <rFont val="Arial Cyr"/>
        <family val="2"/>
      </rPr>
      <t xml:space="preserve"> мэрии </t>
    </r>
    <r>
      <rPr>
        <sz val="8"/>
        <rFont val="Arial Cyr"/>
        <family val="2"/>
      </rPr>
      <t>на укрепление материально технической базы в ТОС № 6 и  ТОС № 7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</si>
  <si>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перечисления МП "ДЖКХ" на уставной фонд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</si>
  <si>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мэрии </t>
    </r>
    <r>
      <rPr>
        <sz val="8"/>
        <rFont val="Arial Cyr"/>
        <family val="2"/>
      </rPr>
      <t>(в/ч 6622) для перечисления ДК ТОАЗ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</si>
  <si>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мэрии </t>
    </r>
    <r>
      <rPr>
        <sz val="8"/>
        <rFont val="Arial Cyr"/>
        <family val="2"/>
      </rPr>
      <t>для совета ветеранов 8 квартала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</si>
  <si>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мэрии </t>
    </r>
    <r>
      <rPr>
        <sz val="8"/>
        <rFont val="Arial Cyr"/>
        <family val="2"/>
      </rPr>
      <t>для приобретения мебели иоборудования для общественной приемной депутата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</si>
  <si>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перечисления ООО "ТОН" 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</si>
  <si>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 для оплаты командировочных расходов делегации городского округа Тольятти в Германию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</si>
  <si>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оплаты за хранение транспортных средств 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</si>
  <si>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для оплаты услуг по захоронению Дубцова А.Д.</t>
    </r>
  </si>
  <si>
    <r>
      <t xml:space="preserve">Выделение денежных средств </t>
    </r>
    <r>
      <rPr>
        <b/>
        <sz val="8"/>
        <rFont val="Arial Cyr"/>
        <family val="2"/>
      </rPr>
      <t>ДУМИ</t>
    </r>
    <r>
      <rPr>
        <sz val="8"/>
        <rFont val="Arial Cyr"/>
        <family val="2"/>
      </rPr>
      <t xml:space="preserve"> для уплаты госпошлины за рассмотрение ходатайства в Федеральной антимонопольной службе о предварительном согласии на приобретение 50% именных акций ОАО"ЗПБО" </t>
    </r>
  </si>
  <si>
    <r>
      <t xml:space="preserve">Выделение денежных средств </t>
    </r>
    <r>
      <rPr>
        <b/>
        <sz val="8"/>
        <rFont val="Arial Cyr"/>
        <family val="2"/>
      </rPr>
      <t>МУ"ООП"</t>
    </r>
    <r>
      <rPr>
        <sz val="8"/>
        <rFont val="Arial Cyr"/>
        <family val="2"/>
      </rPr>
      <t xml:space="preserve"> на проведение ремонтных работ по замене поручня  </t>
    </r>
  </si>
  <si>
    <r>
      <t xml:space="preserve">Выделение денежных средств </t>
    </r>
    <r>
      <rPr>
        <b/>
        <sz val="8"/>
        <rFont val="Arial Cyr"/>
        <family val="2"/>
      </rPr>
      <t>УВД Комсомольского района г.Тольятти</t>
    </r>
    <r>
      <rPr>
        <sz val="8"/>
        <rFont val="Arial Cyr"/>
        <family val="2"/>
      </rPr>
      <t xml:space="preserve"> на оплату ремонта здания милиции общественной безопасности по адресу ул.Шлюзовая,4</t>
    </r>
  </si>
  <si>
    <r>
      <t xml:space="preserve">Выделение денежных средств </t>
    </r>
    <r>
      <rPr>
        <b/>
        <sz val="8"/>
        <rFont val="Arial Cyr"/>
        <family val="2"/>
      </rPr>
      <t>УВД г.Тольятти</t>
    </r>
    <r>
      <rPr>
        <sz val="8"/>
        <rFont val="Arial Cyr"/>
        <family val="2"/>
      </rPr>
      <t xml:space="preserve"> на оплату ремонта здания милиции общественной безопасности по адресу ул.Толстого,38</t>
    </r>
  </si>
  <si>
    <r>
      <t xml:space="preserve">Выделение денежных средств </t>
    </r>
    <r>
      <rPr>
        <b/>
        <sz val="8"/>
        <rFont val="Arial Cyr"/>
        <family val="2"/>
      </rPr>
      <t>УВД Автозаводского района г.Тольятти</t>
    </r>
    <r>
      <rPr>
        <sz val="8"/>
        <rFont val="Arial Cyr"/>
        <family val="2"/>
      </rPr>
      <t xml:space="preserve"> на оплату ремонта УПМ-12, расположенного по адресу:б-р Гая,17</t>
    </r>
  </si>
  <si>
    <r>
      <t xml:space="preserve">Выделение денежных средств </t>
    </r>
    <r>
      <rPr>
        <b/>
        <sz val="8"/>
        <rFont val="Arial Cyr"/>
        <family val="2"/>
      </rPr>
      <t>ЦРУВД</t>
    </r>
    <r>
      <rPr>
        <sz val="8"/>
        <rFont val="Arial Cyr"/>
        <family val="2"/>
      </rPr>
      <t xml:space="preserve"> для приобретения оргтехники в опорный пункт милиции № 11</t>
    </r>
  </si>
  <si>
    <r>
      <t xml:space="preserve">Выделение денежных средств  </t>
    </r>
    <r>
      <rPr>
        <b/>
        <sz val="8"/>
        <rFont val="Arial Cyr"/>
        <family val="2"/>
      </rPr>
      <t>АРУВД</t>
    </r>
    <r>
      <rPr>
        <sz val="8"/>
        <rFont val="Arial Cyr"/>
        <family val="2"/>
      </rPr>
      <t xml:space="preserve">  для приобретения автомобиля</t>
    </r>
  </si>
  <si>
    <r>
      <t xml:space="preserve">Выделение денежных средств </t>
    </r>
    <r>
      <rPr>
        <b/>
        <sz val="8"/>
        <rFont val="Arial Cyr"/>
        <family val="2"/>
      </rPr>
      <t>АРУВД</t>
    </r>
    <r>
      <rPr>
        <sz val="8"/>
        <rFont val="Arial Cyr"/>
        <family val="2"/>
      </rPr>
      <t xml:space="preserve"> на приобретение служебного автомобиля</t>
    </r>
  </si>
  <si>
    <r>
      <t>Выделение денежных средств</t>
    </r>
    <r>
      <rPr>
        <b/>
        <sz val="8"/>
        <rFont val="Arial Cyr"/>
        <family val="2"/>
      </rPr>
      <t xml:space="preserve"> АРУВД</t>
    </r>
    <r>
      <rPr>
        <sz val="8"/>
        <rFont val="Arial Cyr"/>
        <family val="2"/>
      </rPr>
      <t xml:space="preserve"> на приобретение служебного автомобиля</t>
    </r>
  </si>
  <si>
    <r>
      <t>Выделение денежных средств</t>
    </r>
    <r>
      <rPr>
        <b/>
        <sz val="8"/>
        <rFont val="Arial Cyr"/>
        <family val="2"/>
      </rPr>
      <t xml:space="preserve"> КРУВД</t>
    </r>
    <r>
      <rPr>
        <sz val="8"/>
        <rFont val="Arial Cyr"/>
        <family val="2"/>
      </rPr>
      <t xml:space="preserve"> на  приобретение оргтехники</t>
    </r>
  </si>
  <si>
    <r>
      <t xml:space="preserve">Выделение  денежных средств </t>
    </r>
    <r>
      <rPr>
        <b/>
        <sz val="8"/>
        <rFont val="Arial Cyr"/>
        <family val="2"/>
      </rPr>
      <t>МУ "ООП"</t>
    </r>
    <r>
      <rPr>
        <sz val="8"/>
        <rFont val="Arial Cyr"/>
        <family val="2"/>
      </rPr>
      <t xml:space="preserve"> на проведение ремонта и оснащения  участкового пункта милиции  и кабинета Совета  профилактики, по адресу: ул.Татищева 1-25</t>
    </r>
  </si>
  <si>
    <r>
      <t xml:space="preserve">Выделение денежных средств </t>
    </r>
    <r>
      <rPr>
        <b/>
        <sz val="8"/>
        <rFont val="Arial Cyr"/>
        <family val="2"/>
      </rPr>
      <t>МУ "ООП"</t>
    </r>
    <r>
      <rPr>
        <sz val="8"/>
        <rFont val="Arial Cyr"/>
        <family val="2"/>
      </rPr>
      <t xml:space="preserve"> на приобретение летней формы для сотрудников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</si>
  <si>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 МУ "ООП"</t>
    </r>
    <r>
      <rPr>
        <sz val="8"/>
        <rFont val="Arial Cyr"/>
        <family val="2"/>
      </rPr>
      <t xml:space="preserve"> на приобретение орг и спецтехники </t>
    </r>
  </si>
  <si>
    <r>
      <t>Выделение денежных средств</t>
    </r>
    <r>
      <rPr>
        <b/>
        <sz val="8"/>
        <rFont val="Arial Cyr"/>
        <family val="2"/>
      </rPr>
      <t xml:space="preserve"> АРУВД</t>
    </r>
    <r>
      <rPr>
        <sz val="8"/>
        <rFont val="Arial Cyr"/>
        <family val="2"/>
      </rPr>
      <t xml:space="preserve"> на приобретение автомобиля для госавтоинспекции</t>
    </r>
  </si>
  <si>
    <r>
      <t>Выделение денежных средств</t>
    </r>
    <r>
      <rPr>
        <b/>
        <sz val="8"/>
        <rFont val="Arial Cyr"/>
        <family val="2"/>
      </rPr>
      <t xml:space="preserve"> ГИБДД</t>
    </r>
    <r>
      <rPr>
        <sz val="8"/>
        <rFont val="Arial Cyr"/>
        <family val="2"/>
      </rPr>
      <t xml:space="preserve"> на поощрение сотрудников и материально-технического обеспечения</t>
    </r>
  </si>
  <si>
    <r>
      <t xml:space="preserve">Выделение денежных средств </t>
    </r>
    <r>
      <rPr>
        <b/>
        <sz val="8"/>
        <rFont val="Arial Cyr"/>
        <family val="2"/>
      </rPr>
      <t>ГУ УВД г.Тольятти</t>
    </r>
    <r>
      <rPr>
        <sz val="8"/>
        <rFont val="Arial Cyr"/>
        <family val="2"/>
      </rPr>
      <t xml:space="preserve"> на приобретение автомобиля для ОБППСМ</t>
    </r>
  </si>
  <si>
    <r>
      <t xml:space="preserve">Выделение денежных средств </t>
    </r>
    <r>
      <rPr>
        <b/>
        <sz val="8"/>
        <rFont val="Arial Cyr"/>
        <family val="2"/>
      </rPr>
      <t>МУ "ООП"</t>
    </r>
    <r>
      <rPr>
        <sz val="8"/>
        <rFont val="Arial Cyr"/>
        <family val="2"/>
      </rPr>
      <t xml:space="preserve"> на приобретение микроавтобуса</t>
    </r>
  </si>
  <si>
    <r>
      <t xml:space="preserve">Выделение денежных средств </t>
    </r>
    <r>
      <rPr>
        <b/>
        <sz val="8"/>
        <rFont val="Arial Cyr"/>
        <family val="2"/>
      </rPr>
      <t>ГУ "УВД Комсомольского района"</t>
    </r>
    <r>
      <rPr>
        <sz val="8"/>
        <rFont val="Arial Cyr"/>
        <family val="2"/>
      </rPr>
      <t xml:space="preserve"> на укрепление материально-технической базы</t>
    </r>
  </si>
  <si>
    <r>
      <t xml:space="preserve">Выделение денежных средств </t>
    </r>
    <r>
      <rPr>
        <b/>
        <sz val="8"/>
        <rFont val="Arial Cyr"/>
        <family val="2"/>
      </rPr>
      <t>УВД Автозаводского района г.Тольятти</t>
    </r>
    <r>
      <rPr>
        <sz val="8"/>
        <rFont val="Arial Cyr"/>
        <family val="2"/>
      </rPr>
      <t xml:space="preserve"> на приобретение автомобиля</t>
    </r>
  </si>
  <si>
    <r>
      <t>Выделение денежных средств</t>
    </r>
    <r>
      <rPr>
        <b/>
        <sz val="8"/>
        <rFont val="Arial Cyr"/>
        <family val="2"/>
      </rPr>
      <t xml:space="preserve"> УВД Автозаводского района </t>
    </r>
    <r>
      <rPr>
        <sz val="8"/>
        <rFont val="Arial Cyr"/>
        <family val="2"/>
      </rPr>
      <t xml:space="preserve">на укрепление материально-технической базы </t>
    </r>
  </si>
  <si>
    <r>
      <t>Выделение денежных средств</t>
    </r>
    <r>
      <rPr>
        <b/>
        <sz val="8"/>
        <rFont val="Arial Cyr"/>
        <family val="2"/>
      </rPr>
      <t xml:space="preserve"> АРУВД </t>
    </r>
    <r>
      <rPr>
        <sz val="8"/>
        <rFont val="Arial Cyr"/>
        <family val="2"/>
      </rPr>
      <t>на приобретение орг.техники и укрепления материально-технической базы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</si>
  <si>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ЦРУВД </t>
    </r>
    <r>
      <rPr>
        <sz val="8"/>
        <rFont val="Arial Cyr"/>
        <family val="2"/>
      </rPr>
      <t>для участкового пункта милиции по Ленинградской, 23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</si>
  <si>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АРУВД </t>
    </r>
    <r>
      <rPr>
        <sz val="8"/>
        <rFont val="Arial Cyr"/>
        <family val="2"/>
      </rPr>
      <t>для участкогового пункта милиции 8 квартала</t>
    </r>
  </si>
  <si>
    <r>
      <t xml:space="preserve">Выделение </t>
    </r>
    <r>
      <rPr>
        <b/>
        <sz val="8"/>
        <rFont val="Arial Cyr"/>
        <family val="2"/>
      </rPr>
      <t xml:space="preserve">УВД </t>
    </r>
    <r>
      <rPr>
        <sz val="8"/>
        <rFont val="Arial Cyr"/>
        <family val="2"/>
      </rPr>
      <t xml:space="preserve"> на приобретение мобильного пак "Диспетчер ТА/П" - ООО "СТиКС"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</si>
  <si>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МУ ООП </t>
    </r>
    <r>
      <rPr>
        <sz val="8"/>
        <rFont val="Arial Cyr"/>
        <family val="2"/>
      </rPr>
      <t>для приобретения форменной одежды (зимней)</t>
    </r>
  </si>
  <si>
    <r>
      <t xml:space="preserve">Выделение денежных средств </t>
    </r>
    <r>
      <rPr>
        <b/>
        <sz val="8"/>
        <rFont val="Arial Cyr"/>
        <family val="2"/>
      </rPr>
      <t>УВД Автозаводского района г.Тольятти</t>
    </r>
    <r>
      <rPr>
        <sz val="8"/>
        <rFont val="Arial Cyr"/>
        <family val="2"/>
      </rPr>
      <t xml:space="preserve"> на приобретение автомобиля и компьютера для УПМ-5 </t>
    </r>
  </si>
  <si>
    <r>
      <t>Выделение денежных средств</t>
    </r>
    <r>
      <rPr>
        <b/>
        <sz val="8"/>
        <rFont val="Arial Cyr"/>
        <family val="2"/>
      </rPr>
      <t xml:space="preserve"> МУ «Центр гражданской защиты городского округа Тольятти» </t>
    </r>
    <r>
      <rPr>
        <sz val="8"/>
        <rFont val="Arial Cyr"/>
        <family val="2"/>
      </rPr>
      <t xml:space="preserve">на подготовку к командно-штабному учению </t>
    </r>
  </si>
  <si>
    <r>
      <t>Выделение денежных средств</t>
    </r>
    <r>
      <rPr>
        <b/>
        <sz val="8"/>
        <rFont val="Arial Cyr"/>
        <family val="2"/>
      </rPr>
      <t xml:space="preserve"> МУ АСС «Служба спасения Тольятти" </t>
    </r>
    <r>
      <rPr>
        <sz val="8"/>
        <rFont val="Arial Cyr"/>
        <family val="2"/>
      </rPr>
      <t xml:space="preserve">  на приобретение технических средств</t>
    </r>
  </si>
  <si>
    <r>
      <t>Выделение денежных средств</t>
    </r>
    <r>
      <rPr>
        <b/>
        <sz val="8"/>
        <rFont val="Arial Cyr"/>
        <family val="2"/>
      </rPr>
      <t xml:space="preserve"> департаменту потребительского рынка и предпринимательства </t>
    </r>
    <r>
      <rPr>
        <sz val="8"/>
        <rFont val="Arial Cyr"/>
        <family val="2"/>
      </rPr>
      <t xml:space="preserve"> на участие городского округа Тольятти в 10 Международной Специализированной Выставке "СамараТурЭкспо 2006"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</si>
  <si>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департаменту потребительского рынка и предпринимательства </t>
    </r>
    <r>
      <rPr>
        <sz val="8"/>
        <rFont val="Arial Cyr"/>
        <family val="2"/>
      </rPr>
      <t>(проведение мониторинга)</t>
    </r>
  </si>
  <si>
    <r>
      <t xml:space="preserve">Выделение денежных средств </t>
    </r>
    <r>
      <rPr>
        <b/>
        <sz val="8"/>
        <rFont val="Arial Cyr"/>
        <family val="2"/>
      </rPr>
      <t xml:space="preserve"> Департаменту потребительского рынка  </t>
    </r>
    <r>
      <rPr>
        <sz val="8"/>
        <rFont val="Arial Cyr"/>
        <family val="2"/>
      </rPr>
      <t>для реализации Проекта «Дни Тольятти в Париже»</t>
    </r>
  </si>
  <si>
    <t>Пост.№ 5292-1/п от 23.06.06</t>
  </si>
  <si>
    <t>Пост.№ 5236-1/п от 22.06.06</t>
  </si>
  <si>
    <t>Пост.№ 5426-1/п от 28.06.06</t>
  </si>
  <si>
    <t>Пост.№ 6257-1/п от 18.07.06</t>
  </si>
  <si>
    <t xml:space="preserve">Пост.№ 6088-1/п от 13.07.06 </t>
  </si>
  <si>
    <t>Пост.№ 6255-1/п от 18.07.06</t>
  </si>
  <si>
    <t>Пост.№ 6250-1/п от 18.07.06</t>
  </si>
  <si>
    <t>Пост № 7692-1/п от 30.08.06</t>
  </si>
  <si>
    <t>Пост № 7690-1/п от 30.08.06</t>
  </si>
  <si>
    <t>Пост № 7693-1/п от 30.08.06</t>
  </si>
  <si>
    <t>Пост № 8418-1/п от 18.09.06</t>
  </si>
  <si>
    <t>Пост № 8417-1/п от 18.09.06</t>
  </si>
  <si>
    <t>Пост № 7691-1/п от 30.08.06</t>
  </si>
  <si>
    <t>3979                                         3980                                             3981                                            3982                                            3983                                   3984</t>
  </si>
  <si>
    <t>Пост № 9888-1/п от 30.10.06</t>
  </si>
  <si>
    <t>Выделение денежных средств  для поощрения личного состава милиции</t>
  </si>
  <si>
    <t>Пост № 10367-1/п от 14.11.06г</t>
  </si>
  <si>
    <t>Пост № 11026-1/п от 30.11.2006</t>
  </si>
  <si>
    <t xml:space="preserve">Пост № 10876-1/п от 27.11.06 </t>
  </si>
  <si>
    <t>Пост № 11740-1/п от 20.12.06</t>
  </si>
  <si>
    <t xml:space="preserve">Пост № 11610-1/п от 15.12.06 </t>
  </si>
  <si>
    <t>Пост № 7973-1/п от 05.09.06</t>
  </si>
  <si>
    <t>Пост № 8871-1/п от 29.09.06</t>
  </si>
  <si>
    <t>Пост № 11025-1/п от 30.11.06</t>
  </si>
  <si>
    <t>Пост.№ 1057-1/п от 02.03.06</t>
  </si>
  <si>
    <t>Пост № 8416-1/п от 18.09.06г.</t>
  </si>
  <si>
    <t>Пост.№ 1129-1/п от 06.03.06</t>
  </si>
  <si>
    <t>1713, 2333</t>
  </si>
  <si>
    <t>Пост.№ 4130-1/п от 26.05.06 Пост.№ 5776-1/п от 06.07.06</t>
  </si>
  <si>
    <t>Пост.№ 5186-1/п от  21.06.06</t>
  </si>
  <si>
    <t>Пост.№ 5876-1/п от 07.07.06</t>
  </si>
  <si>
    <t>Пост.№ 5879-1/п от 07.07.06</t>
  </si>
  <si>
    <t>Пост.№ 5883-1/п от  07.07.06</t>
  </si>
  <si>
    <t xml:space="preserve">Пост.№ 6222-1/п от 17.07.06 </t>
  </si>
  <si>
    <t>Пост.№ 6080-1/п от 13.07.06</t>
  </si>
  <si>
    <t xml:space="preserve">Пост.№ 6433-1/п от 24.07.06 </t>
  </si>
  <si>
    <t>3148                                    3742</t>
  </si>
  <si>
    <r>
      <t xml:space="preserve">Выделение денежных средств </t>
    </r>
    <r>
      <rPr>
        <b/>
        <sz val="8"/>
        <rFont val="Arial Cyr"/>
        <family val="2"/>
      </rPr>
      <t xml:space="preserve"> Управлению по физической культуре и спорту  </t>
    </r>
    <r>
      <rPr>
        <sz val="8"/>
        <rFont val="Arial Cyr"/>
        <family val="2"/>
      </rPr>
      <t>для реализации Проекта «Дни Тольятти в Париже»</t>
    </r>
  </si>
  <si>
    <r>
      <t>Выделение денежных средств</t>
    </r>
    <r>
      <rPr>
        <b/>
        <sz val="8"/>
        <rFont val="Arial Cyr"/>
        <family val="2"/>
      </rPr>
      <t xml:space="preserve">Управлению физкультуры и спорта </t>
    </r>
    <r>
      <rPr>
        <sz val="8"/>
        <rFont val="Arial Cyr"/>
        <family val="2"/>
      </rPr>
      <t xml:space="preserve"> СТК "Лада" на реконструкцию трассы для подготовки к соревнованиям</t>
    </r>
  </si>
  <si>
    <r>
      <t xml:space="preserve">Выделение денежных средств </t>
    </r>
    <r>
      <rPr>
        <b/>
        <sz val="8"/>
        <rFont val="Arial Cyr"/>
        <family val="2"/>
      </rPr>
      <t>управлению физической культуры и спорта  мэрии</t>
    </r>
    <r>
      <rPr>
        <sz val="8"/>
        <rFont val="Arial Cyr"/>
        <family val="2"/>
      </rPr>
      <t xml:space="preserve"> для укрепления материально-технической базы  клуба "Лада" </t>
    </r>
  </si>
  <si>
    <r>
      <t xml:space="preserve">Выделение денежных средств </t>
    </r>
    <r>
      <rPr>
        <b/>
        <sz val="8"/>
        <rFont val="Arial Cyr"/>
        <family val="2"/>
      </rPr>
      <t>Управлению физической кульутры и спорта</t>
    </r>
    <r>
      <rPr>
        <sz val="8"/>
        <rFont val="Arial Cyr"/>
        <family val="2"/>
      </rPr>
      <t xml:space="preserve"> на укрепление материально-технической базы фонда развития культуры и спорта «Тольятти» (спортивный клуб «Спартак»)</t>
    </r>
  </si>
  <si>
    <r>
      <t xml:space="preserve">Выделение денежных средств  </t>
    </r>
    <r>
      <rPr>
        <b/>
        <sz val="8"/>
        <rFont val="Arial Cyr"/>
        <family val="2"/>
      </rPr>
      <t>управлению физической культуры и спорта мэрии</t>
    </r>
    <r>
      <rPr>
        <sz val="8"/>
        <rFont val="Arial Cyr"/>
        <family val="2"/>
      </rPr>
      <t xml:space="preserve"> на проведение ремонтных работ  по подготовке трассы к детским соревнованиям  в детском спортивном клубе СТК "Лада"</t>
    </r>
  </si>
  <si>
    <t>Приложение № 5</t>
  </si>
  <si>
    <t>Приложение № 1</t>
  </si>
  <si>
    <t>Приложение № 2</t>
  </si>
  <si>
    <t xml:space="preserve"> к пояснительной записке</t>
  </si>
  <si>
    <t xml:space="preserve"> отчета об исполнении бюджета за 2006 год</t>
  </si>
  <si>
    <t xml:space="preserve"> Сведения по внебюджетным поступлениям и расходам на 01.01.2007 года</t>
  </si>
  <si>
    <t>Наименование раздела, подраздела функциональной классификации, направления расходов</t>
  </si>
  <si>
    <t>Остаток средств 
на 01.01.2006г.</t>
  </si>
  <si>
    <t>Доходы</t>
  </si>
  <si>
    <t>Расходы</t>
  </si>
  <si>
    <t>Мэрия</t>
  </si>
  <si>
    <t>Администрация Автозаводского района</t>
  </si>
  <si>
    <t>Администрация Комсомольского района</t>
  </si>
  <si>
    <t>Администрация Центрального района</t>
  </si>
  <si>
    <t>Муниципальное учреждение "ГИС центр"</t>
  </si>
  <si>
    <t>МУ "Архивист"</t>
  </si>
  <si>
    <t>Фонд по защите прав вкладчиков</t>
  </si>
  <si>
    <r>
      <t xml:space="preserve">Выделение денежных средств </t>
    </r>
    <r>
      <rPr>
        <b/>
        <sz val="8"/>
        <rFont val="Arial Cyr"/>
        <family val="2"/>
      </rPr>
      <t xml:space="preserve"> МДОУ № 151 "Голубка"</t>
    </r>
    <r>
      <rPr>
        <sz val="8"/>
        <rFont val="Arial Cyr"/>
        <family val="2"/>
      </rPr>
      <t xml:space="preserve">  на замену линолеума</t>
    </r>
  </si>
  <si>
    <r>
      <t xml:space="preserve">Выделение денежных средств </t>
    </r>
    <r>
      <rPr>
        <b/>
        <sz val="8"/>
        <rFont val="Arial Cyr"/>
        <family val="2"/>
      </rPr>
      <t>МДОУ № 43 "Гнездышко"</t>
    </r>
    <r>
      <rPr>
        <sz val="8"/>
        <rFont val="Arial Cyr"/>
        <family val="2"/>
      </rPr>
      <t xml:space="preserve"> на ремонт  детских площадок</t>
    </r>
  </si>
  <si>
    <r>
      <t>Выделение денежных средств</t>
    </r>
    <r>
      <rPr>
        <b/>
        <sz val="8"/>
        <rFont val="Arial Cyr"/>
        <family val="2"/>
      </rPr>
      <t xml:space="preserve"> МДОУ № 35 "Солнышко"</t>
    </r>
    <r>
      <rPr>
        <sz val="8"/>
        <rFont val="Arial Cyr"/>
        <family val="2"/>
      </rPr>
      <t xml:space="preserve">  на ремонт асфальтного покрытия на территории сада</t>
    </r>
  </si>
  <si>
    <r>
      <t xml:space="preserve">Выделение денежных средств </t>
    </r>
    <r>
      <rPr>
        <b/>
        <sz val="8"/>
        <rFont val="Arial Cyr"/>
        <family val="2"/>
      </rPr>
      <t>мэрии</t>
    </r>
    <r>
      <rPr>
        <sz val="8"/>
        <rFont val="Arial Cyr"/>
        <family val="2"/>
      </rPr>
      <t xml:space="preserve">  для перечисления </t>
    </r>
    <r>
      <rPr>
        <b/>
        <sz val="8"/>
        <rFont val="Arial Cyr"/>
        <family val="2"/>
      </rPr>
      <t xml:space="preserve">ЗАО "ДАР/ВОДГЕО" </t>
    </r>
    <r>
      <rPr>
        <sz val="8"/>
        <rFont val="Arial Cyr"/>
        <family val="2"/>
      </rPr>
      <t xml:space="preserve"> на разработку проекта  на строительство скважины</t>
    </r>
  </si>
  <si>
    <r>
      <t>Выделение денежных средств</t>
    </r>
    <r>
      <rPr>
        <b/>
        <sz val="8"/>
        <rFont val="Arial Cyr"/>
        <family val="2"/>
      </rPr>
      <t xml:space="preserve"> МДОУ д/с № 200</t>
    </r>
    <r>
      <rPr>
        <sz val="8"/>
        <rFont val="Arial Cyr"/>
        <family val="2"/>
      </rPr>
      <t xml:space="preserve">  на проведение работ по ремонту  кровли здания</t>
    </r>
  </si>
  <si>
    <t>Пост № 7686-1/п от 30.08.06</t>
  </si>
  <si>
    <t>3314, 4501</t>
  </si>
  <si>
    <t>Пост № 7924-1/п от 04.09.06, Пост № 10558-1/п от 20.11.06 г.</t>
  </si>
  <si>
    <t>3333, 5993</t>
  </si>
  <si>
    <t>7926-1/п от 04.09.06 изменения Пост № 11928-1/п от 25.12.06</t>
  </si>
  <si>
    <t>Пост № 8163-1/п от 11.09.06</t>
  </si>
  <si>
    <t>Пост № 8164-1/п от 11.09.06</t>
  </si>
  <si>
    <t>Пост № 8374-1/п от 15.09.06</t>
  </si>
  <si>
    <t>Пост № 8414-1/п от 18.0906</t>
  </si>
  <si>
    <t>Пост № 8526-1/п от 20.09.06</t>
  </si>
  <si>
    <t>3589                                  3732</t>
  </si>
  <si>
    <t xml:space="preserve">Пост№8731-1/п от 26.09.06 </t>
  </si>
  <si>
    <t>Пост № 8922-1/п от 29.09.06</t>
  </si>
  <si>
    <t>Пост № 9087-1/п от 05.10.06</t>
  </si>
  <si>
    <t>Пост № 9714-1/п от 25.10.06</t>
  </si>
  <si>
    <t xml:space="preserve">Пост № 8866-1/п от 29.09.06 </t>
  </si>
  <si>
    <t>Пост № 9654-1/п от 24.10.06</t>
  </si>
  <si>
    <t>Пост № 9660-1/п от 24.10.06</t>
  </si>
  <si>
    <t xml:space="preserve">Пост № 9641-1/п от 24.10.06 </t>
  </si>
  <si>
    <t>Пост № 10121-1/п от 08.11.06</t>
  </si>
  <si>
    <t xml:space="preserve">Пост № 10697-1/п от 22.11.06 </t>
  </si>
  <si>
    <t>Пост.№7106-1/п от10.08.06</t>
  </si>
  <si>
    <t xml:space="preserve">Пост № 10439-1/п от 15.11.06 </t>
  </si>
  <si>
    <t>Пост № 10485-1/п от 16.11.06</t>
  </si>
  <si>
    <t xml:space="preserve">Пост № 10122-1/п от 08.11.06 и № 10435-1/п от 15.11.06 </t>
  </si>
  <si>
    <t>Пост № 10945-1/п от 29.11.06</t>
  </si>
  <si>
    <t>Пост № 11027-1/п от 30.11.06 г.</t>
  </si>
  <si>
    <t xml:space="preserve">Пост № 11184-1/п от 05.12.06 </t>
  </si>
  <si>
    <t xml:space="preserve">Пост № 11313-1/п от 08.12.06 </t>
  </si>
  <si>
    <t>Пост № 10791-1/п от 24.11.06 г.</t>
  </si>
  <si>
    <t>5295, 5992</t>
  </si>
  <si>
    <t>Пост № 11242-1/п от 06.12.06, изменения Пост № 11930-1/п от 25.12.06</t>
  </si>
  <si>
    <t>Пост № 11428-1/п от 12.12.06</t>
  </si>
  <si>
    <t>Пост № 11927-1/п от 25.12.06</t>
  </si>
  <si>
    <t>Пост.№7322-1/п от17.08.06</t>
  </si>
  <si>
    <t>Пост.№ 3922-1/п  от 23.05.06</t>
  </si>
  <si>
    <t>Пост.№ 3502-1/п от 12.05.06</t>
  </si>
  <si>
    <t>Пост.№ 3951-1/п от 23.05.06</t>
  </si>
  <si>
    <t>Пост.№ 4132-1/п от 26.05.06</t>
  </si>
  <si>
    <t>Пост.№ 4978-1/п  от 16.06.06</t>
  </si>
  <si>
    <t>Пост.№ 5025-1/п от 19.06.06</t>
  </si>
  <si>
    <t>Пост.№ 5024-1/п от 19.06.06</t>
  </si>
  <si>
    <t>тыс.руб.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</si>
</sst>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dd/mm/yy"/>
    <numFmt numFmtId="195" formatCode="0;[Red]0"/>
    <numFmt numFmtId="196" formatCode="0.00000000"/>
    <numFmt numFmtId="197" formatCode="000000"/>
    <numFmt numFmtId="198" formatCode="0.0;[Red]0.0"/>
    <numFmt numFmtId="199" formatCode="_-* #,##0.000_р_._-;\-* #,##0.000_р_._-;_-* &quot;-&quot;??_р_._-;_-@_-"/>
    <numFmt numFmtId="200" formatCode="_-* #,##0.0000_р_._-;\-* #,##0.0000_р_._-;_-* &quot;-&quot;??_р_._-;_-@_-"/>
    <numFmt numFmtId="201" formatCode="_-* #,##0.0_р_._-;\-* #,##0.0_р_._-;_-* &quot;-&quot;??_р_._-;_-@_-"/>
    <numFmt numFmtId="202" formatCode="_-* #,##0_р_._-;\-* #,##0_р_._-;_-* &quot;-&quot;??_р_._-;_-@_-"/>
    <numFmt numFmtId="203" formatCode="0000"/>
    <numFmt numFmtId="204" formatCode="mmm/yyyy"/>
    <numFmt numFmtId="205" formatCode="0.00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_-* #,##0.000_р_._-;\-* #,##0.000_р_._-;_-* &quot;-&quot;???_р_._-;_-@_-"/>
    <numFmt numFmtId="210" formatCode="#,##0.00_ ;\-#,##0.00\ "/>
    <numFmt numFmtId="211" formatCode="[$€-2]\ ###,000_);[Red]\([$€-2]\ ###,000\)"/>
    <numFmt numFmtId="212" formatCode="#,##0.00_р_."/>
    <numFmt numFmtId="213" formatCode="[$-FC19]d\ mmmm\ yyyy\ &quot;г.&quot;"/>
    <numFmt numFmtId="214" formatCode="dd/mm/yy;@"/>
  </numFmts>
  <fonts count="2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0"/>
      <color indexed="8"/>
      <name val="Arial Cyr"/>
      <family val="2"/>
    </font>
    <font>
      <b/>
      <sz val="10"/>
      <color indexed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b/>
      <sz val="8"/>
      <color indexed="53"/>
      <name val="Arial Cyr"/>
      <family val="2"/>
    </font>
    <font>
      <b/>
      <sz val="10"/>
      <color indexed="53"/>
      <name val="Arial Cyr"/>
      <family val="2"/>
    </font>
    <font>
      <b/>
      <sz val="10"/>
      <color indexed="48"/>
      <name val="Arial Cyr"/>
      <family val="2"/>
    </font>
    <font>
      <b/>
      <sz val="8"/>
      <color indexed="48"/>
      <name val="Arial Cyr"/>
      <family val="2"/>
    </font>
    <font>
      <sz val="11"/>
      <color indexed="8"/>
      <name val="Arial Cyr"/>
      <family val="2"/>
    </font>
    <font>
      <sz val="13"/>
      <name val="Arial Cyr"/>
      <family val="2"/>
    </font>
    <font>
      <b/>
      <sz val="13.5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Font="1" applyBorder="1" applyAlignment="1">
      <alignment/>
    </xf>
    <xf numFmtId="3" fontId="2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8" fillId="0" borderId="1" xfId="0" applyFont="1" applyFill="1" applyBorder="1" applyAlignment="1">
      <alignment/>
    </xf>
    <xf numFmtId="0" fontId="8" fillId="0" borderId="5" xfId="0" applyFont="1" applyFill="1" applyBorder="1" applyAlignment="1">
      <alignment horizontal="left" wrapText="1"/>
    </xf>
    <xf numFmtId="3" fontId="8" fillId="0" borderId="1" xfId="20" applyNumberFormat="1" applyFont="1" applyFill="1" applyBorder="1" applyAlignment="1">
      <alignment horizontal="center"/>
    </xf>
    <xf numFmtId="3" fontId="8" fillId="0" borderId="2" xfId="20" applyNumberFormat="1" applyFont="1" applyFill="1" applyBorder="1" applyAlignment="1">
      <alignment horizontal="center"/>
    </xf>
    <xf numFmtId="3" fontId="8" fillId="0" borderId="1" xfId="20" applyNumberFormat="1" applyFont="1" applyFill="1" applyBorder="1" applyAlignment="1">
      <alignment horizontal="center" wrapText="1"/>
    </xf>
    <xf numFmtId="3" fontId="1" fillId="0" borderId="1" xfId="2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3" fontId="11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3" fontId="0" fillId="0" borderId="0" xfId="0" applyNumberFormat="1" applyFill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3" fontId="1" fillId="0" borderId="3" xfId="20" applyNumberFormat="1" applyFont="1" applyFill="1" applyBorder="1" applyAlignment="1">
      <alignment horizontal="center"/>
    </xf>
    <xf numFmtId="3" fontId="1" fillId="0" borderId="2" xfId="2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7" xfId="0" applyFont="1" applyFill="1" applyBorder="1" applyAlignment="1">
      <alignment horizontal="left" wrapText="1"/>
    </xf>
    <xf numFmtId="3" fontId="8" fillId="0" borderId="3" xfId="20" applyNumberFormat="1" applyFont="1" applyFill="1" applyBorder="1" applyAlignment="1">
      <alignment horizontal="center"/>
    </xf>
    <xf numFmtId="3" fontId="8" fillId="0" borderId="8" xfId="2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3" fontId="1" fillId="0" borderId="1" xfId="2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/>
    </xf>
    <xf numFmtId="3" fontId="8" fillId="0" borderId="1" xfId="21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8" fillId="0" borderId="1" xfId="0" applyFont="1" applyFill="1" applyBorder="1" applyAlignment="1">
      <alignment wrapText="1"/>
    </xf>
    <xf numFmtId="3" fontId="11" fillId="0" borderId="1" xfId="2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3" fontId="1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3" fontId="8" fillId="0" borderId="3" xfId="21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2" fillId="0" borderId="2" xfId="21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/>
    </xf>
    <xf numFmtId="0" fontId="0" fillId="3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Alignment="1">
      <alignment/>
    </xf>
    <xf numFmtId="0" fontId="8" fillId="0" borderId="1" xfId="0" applyFont="1" applyFill="1" applyBorder="1" applyAlignment="1">
      <alignment wrapText="1" shrinkToFit="1"/>
    </xf>
    <xf numFmtId="3" fontId="11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3" fontId="1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3" fontId="8" fillId="0" borderId="1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left" wrapText="1"/>
    </xf>
    <xf numFmtId="3" fontId="1" fillId="0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right"/>
    </xf>
    <xf numFmtId="41" fontId="17" fillId="5" borderId="0" xfId="0" applyNumberFormat="1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right"/>
    </xf>
    <xf numFmtId="2" fontId="18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2" fontId="17" fillId="0" borderId="0" xfId="0" applyNumberFormat="1" applyFont="1" applyFill="1" applyAlignment="1">
      <alignment horizontal="right"/>
    </xf>
    <xf numFmtId="14" fontId="2" fillId="0" borderId="0" xfId="0" applyNumberFormat="1" applyFont="1" applyAlignment="1">
      <alignment horizontal="right"/>
    </xf>
    <xf numFmtId="0" fontId="18" fillId="5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/>
    </xf>
    <xf numFmtId="2" fontId="18" fillId="5" borderId="10" xfId="0" applyNumberFormat="1" applyFont="1" applyFill="1" applyBorder="1" applyAlignment="1">
      <alignment horizontal="center" vertical="center" wrapText="1"/>
    </xf>
    <xf numFmtId="2" fontId="18" fillId="5" borderId="10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18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/>
    </xf>
    <xf numFmtId="49" fontId="2" fillId="0" borderId="0" xfId="0" applyNumberFormat="1" applyFont="1" applyAlignment="1">
      <alignment horizontal="right"/>
    </xf>
    <xf numFmtId="209" fontId="17" fillId="0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 vertical="top" wrapText="1"/>
    </xf>
    <xf numFmtId="209" fontId="19" fillId="0" borderId="10" xfId="0" applyNumberFormat="1" applyFont="1" applyFill="1" applyBorder="1" applyAlignment="1">
      <alignment horizontal="right"/>
    </xf>
    <xf numFmtId="168" fontId="17" fillId="0" borderId="10" xfId="0" applyNumberFormat="1" applyFont="1" applyFill="1" applyBorder="1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Border="1" applyAlignment="1">
      <alignment/>
    </xf>
    <xf numFmtId="168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 shrinkToFit="1"/>
    </xf>
    <xf numFmtId="168" fontId="2" fillId="0" borderId="0" xfId="0" applyNumberFormat="1" applyFont="1" applyAlignment="1">
      <alignment/>
    </xf>
    <xf numFmtId="168" fontId="16" fillId="0" borderId="0" xfId="0" applyNumberFormat="1" applyFont="1" applyFill="1" applyBorder="1" applyAlignment="1">
      <alignment/>
    </xf>
    <xf numFmtId="168" fontId="17" fillId="0" borderId="0" xfId="0" applyNumberFormat="1" applyFont="1" applyFill="1" applyBorder="1" applyAlignment="1">
      <alignment horizontal="right"/>
    </xf>
    <xf numFmtId="168" fontId="0" fillId="0" borderId="0" xfId="0" applyNumberFormat="1" applyFill="1" applyBorder="1" applyAlignment="1">
      <alignment/>
    </xf>
    <xf numFmtId="0" fontId="10" fillId="0" borderId="0" xfId="0" applyFont="1" applyAlignment="1">
      <alignment/>
    </xf>
    <xf numFmtId="2" fontId="1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2" fontId="20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2" fontId="17" fillId="0" borderId="0" xfId="0" applyNumberFormat="1" applyFont="1" applyFill="1" applyBorder="1" applyAlignment="1">
      <alignment horizontal="right"/>
    </xf>
    <xf numFmtId="168" fontId="18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wrapText="1"/>
    </xf>
    <xf numFmtId="2" fontId="0" fillId="0" borderId="0" xfId="0" applyNumberFormat="1" applyFill="1" applyBorder="1" applyAlignment="1">
      <alignment horizontal="right"/>
    </xf>
    <xf numFmtId="168" fontId="2" fillId="5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wrapText="1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2" fontId="22" fillId="0" borderId="0" xfId="0" applyNumberFormat="1" applyFont="1" applyFill="1" applyAlignment="1">
      <alignment horizontal="right"/>
    </xf>
    <xf numFmtId="2" fontId="23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2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14" fontId="0" fillId="0" borderId="6" xfId="0" applyNumberFormat="1" applyFont="1" applyBorder="1" applyAlignment="1">
      <alignment horizontal="center"/>
    </xf>
    <xf numFmtId="181" fontId="2" fillId="0" borderId="6" xfId="0" applyNumberFormat="1" applyFont="1" applyBorder="1" applyAlignment="1">
      <alignment horizontal="center"/>
    </xf>
    <xf numFmtId="181" fontId="2" fillId="0" borderId="6" xfId="0" applyNumberFormat="1" applyFont="1" applyBorder="1" applyAlignment="1">
      <alignment/>
    </xf>
    <xf numFmtId="9" fontId="0" fillId="0" borderId="1" xfId="0" applyNumberFormat="1" applyFont="1" applyBorder="1" applyAlignment="1">
      <alignment horizontal="center"/>
    </xf>
    <xf numFmtId="181" fontId="2" fillId="0" borderId="1" xfId="0" applyNumberFormat="1" applyFont="1" applyBorder="1" applyAlignment="1">
      <alignment horizontal="center"/>
    </xf>
    <xf numFmtId="181" fontId="0" fillId="0" borderId="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181" fontId="2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181" fontId="2" fillId="0" borderId="3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3" fontId="1" fillId="0" borderId="5" xfId="2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3" fontId="5" fillId="0" borderId="1" xfId="21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textRotation="255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/>
    </xf>
    <xf numFmtId="3" fontId="1" fillId="0" borderId="1" xfId="2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3" fontId="1" fillId="0" borderId="4" xfId="21" applyNumberFormat="1" applyFont="1" applyFill="1" applyBorder="1" applyAlignment="1">
      <alignment horizontal="center" vertical="center"/>
    </xf>
    <xf numFmtId="3" fontId="1" fillId="0" borderId="1" xfId="21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14" fillId="0" borderId="0" xfId="0" applyFont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81" fontId="8" fillId="0" borderId="20" xfId="0" applyNumberFormat="1" applyFont="1" applyBorder="1" applyAlignment="1">
      <alignment horizontal="center" vertical="center"/>
    </xf>
    <xf numFmtId="181" fontId="8" fillId="0" borderId="22" xfId="0" applyNumberFormat="1" applyFont="1" applyBorder="1" applyAlignment="1">
      <alignment horizontal="center" vertical="center"/>
    </xf>
    <xf numFmtId="181" fontId="8" fillId="0" borderId="21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1" fontId="24" fillId="0" borderId="21" xfId="0" applyNumberFormat="1" applyFont="1" applyFill="1" applyBorder="1" applyAlignment="1">
      <alignment horizontal="center" vertical="center"/>
    </xf>
    <xf numFmtId="181" fontId="24" fillId="0" borderId="22" xfId="0" applyNumberFormat="1" applyFont="1" applyFill="1" applyBorder="1" applyAlignment="1">
      <alignment horizontal="center" vertical="center"/>
    </xf>
    <xf numFmtId="181" fontId="24" fillId="0" borderId="20" xfId="0" applyNumberFormat="1" applyFont="1" applyFill="1" applyBorder="1" applyAlignment="1">
      <alignment horizontal="center" vertical="center"/>
    </xf>
    <xf numFmtId="181" fontId="15" fillId="0" borderId="21" xfId="0" applyNumberFormat="1" applyFont="1" applyBorder="1" applyAlignment="1">
      <alignment horizontal="center" vertical="center"/>
    </xf>
    <xf numFmtId="181" fontId="15" fillId="0" borderId="2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07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15.625" style="117" customWidth="1"/>
    <col min="2" max="2" width="14.875" style="118" customWidth="1"/>
    <col min="3" max="3" width="42.25390625" style="21" customWidth="1"/>
    <col min="4" max="4" width="14.00390625" style="119" customWidth="1"/>
    <col min="5" max="5" width="10.125" style="119" hidden="1" customWidth="1"/>
    <col min="6" max="6" width="12.875" style="119" hidden="1" customWidth="1"/>
    <col min="7" max="7" width="14.125" style="128" customWidth="1"/>
    <col min="8" max="8" width="11.125" style="119" customWidth="1"/>
    <col min="9" max="9" width="12.375" style="0" customWidth="1"/>
    <col min="10" max="10" width="10.875" style="0" customWidth="1"/>
  </cols>
  <sheetData>
    <row r="1" spans="7:8" ht="12.75">
      <c r="G1" s="120"/>
      <c r="H1" s="121" t="s">
        <v>1102</v>
      </c>
    </row>
    <row r="2" spans="7:8" ht="12.75">
      <c r="G2" s="120"/>
      <c r="H2" s="121" t="s">
        <v>407</v>
      </c>
    </row>
    <row r="3" spans="7:8" ht="12.75">
      <c r="G3" s="120"/>
      <c r="H3" s="121" t="s">
        <v>1105</v>
      </c>
    </row>
    <row r="5" spans="1:10" ht="18">
      <c r="A5" s="275" t="s">
        <v>408</v>
      </c>
      <c r="B5" s="275"/>
      <c r="C5" s="275"/>
      <c r="D5" s="275"/>
      <c r="E5" s="275"/>
      <c r="F5" s="275"/>
      <c r="G5" s="275"/>
      <c r="H5" s="275"/>
      <c r="I5" s="122"/>
      <c r="J5" s="122"/>
    </row>
    <row r="6" spans="1:10" ht="34.5" customHeight="1">
      <c r="A6" s="257" t="s">
        <v>339</v>
      </c>
      <c r="B6" s="37"/>
      <c r="C6" s="256"/>
      <c r="D6" s="255"/>
      <c r="E6" s="255"/>
      <c r="F6" s="255"/>
      <c r="G6" s="255"/>
      <c r="H6" s="194"/>
      <c r="I6" s="122"/>
      <c r="J6" s="122"/>
    </row>
    <row r="7" spans="1:10" ht="12.75">
      <c r="A7" s="123"/>
      <c r="B7" s="25"/>
      <c r="C7" s="25"/>
      <c r="D7" s="124"/>
      <c r="E7" s="124"/>
      <c r="F7" s="124"/>
      <c r="G7" s="125"/>
      <c r="I7" s="122"/>
      <c r="J7" s="122"/>
    </row>
    <row r="8" spans="1:10" ht="12.75">
      <c r="A8" s="123"/>
      <c r="B8" s="25"/>
      <c r="C8" s="25"/>
      <c r="D8" s="124"/>
      <c r="E8" s="124"/>
      <c r="F8" s="124"/>
      <c r="G8" s="125"/>
      <c r="H8" s="119" t="s">
        <v>409</v>
      </c>
      <c r="I8" s="122"/>
      <c r="J8" s="122"/>
    </row>
    <row r="9" spans="1:10" ht="12.75">
      <c r="A9" s="27"/>
      <c r="B9" s="25"/>
      <c r="C9" s="25"/>
      <c r="D9" s="126"/>
      <c r="E9" s="126"/>
      <c r="F9" s="126"/>
      <c r="G9" s="126"/>
      <c r="H9" s="126"/>
      <c r="I9" s="127"/>
      <c r="J9" s="122"/>
    </row>
    <row r="10" spans="2:10" ht="13.5" thickBot="1">
      <c r="B10" s="21"/>
      <c r="D10" s="126"/>
      <c r="E10" s="126"/>
      <c r="F10" s="126"/>
      <c r="H10" s="254" t="s">
        <v>1165</v>
      </c>
      <c r="I10" s="9"/>
      <c r="J10" s="129"/>
    </row>
    <row r="11" spans="1:59" ht="34.5" thickBot="1">
      <c r="A11" s="130" t="s">
        <v>410</v>
      </c>
      <c r="B11" s="131" t="s">
        <v>411</v>
      </c>
      <c r="C11" s="132" t="s">
        <v>412</v>
      </c>
      <c r="D11" s="133" t="s">
        <v>413</v>
      </c>
      <c r="E11" s="134" t="s">
        <v>414</v>
      </c>
      <c r="F11" s="134" t="s">
        <v>415</v>
      </c>
      <c r="G11" s="133" t="s">
        <v>416</v>
      </c>
      <c r="H11" s="133" t="s">
        <v>417</v>
      </c>
      <c r="I11" s="9"/>
      <c r="J11" s="9"/>
      <c r="Y11" s="135"/>
      <c r="Z11" s="136"/>
      <c r="AA11" s="137"/>
      <c r="AB11" s="138"/>
      <c r="AC11" s="139"/>
      <c r="AD11" s="140"/>
      <c r="AE11" s="141"/>
      <c r="AF11" s="135"/>
      <c r="AG11" s="136"/>
      <c r="AH11" s="137"/>
      <c r="AI11" s="138"/>
      <c r="AJ11" s="139"/>
      <c r="AK11" s="140"/>
      <c r="AL11" s="141"/>
      <c r="AM11" s="135"/>
      <c r="AN11" s="136"/>
      <c r="AO11" s="137"/>
      <c r="AP11" s="138"/>
      <c r="AQ11" s="139"/>
      <c r="AR11" s="140"/>
      <c r="AS11" s="141"/>
      <c r="AT11" s="135"/>
      <c r="AU11" s="136"/>
      <c r="AV11" s="137"/>
      <c r="AW11" s="138"/>
      <c r="AX11" s="139"/>
      <c r="AY11" s="140"/>
      <c r="AZ11" s="141"/>
      <c r="BA11" s="135"/>
      <c r="BB11" s="136"/>
      <c r="BC11" s="137"/>
      <c r="BD11" s="138"/>
      <c r="BE11" s="139"/>
      <c r="BF11" s="140"/>
      <c r="BG11" s="141"/>
    </row>
    <row r="12" spans="1:59" ht="24.75" customHeight="1">
      <c r="A12" s="142">
        <v>1301</v>
      </c>
      <c r="B12" s="143" t="s">
        <v>418</v>
      </c>
      <c r="C12" s="143" t="s">
        <v>82</v>
      </c>
      <c r="D12" s="144">
        <v>73.461</v>
      </c>
      <c r="E12" s="144"/>
      <c r="F12" s="144"/>
      <c r="G12" s="144">
        <v>73.461</v>
      </c>
      <c r="H12" s="144">
        <f aca="true" t="shared" si="0" ref="H12:H45">D12-G12</f>
        <v>0</v>
      </c>
      <c r="I12" s="9"/>
      <c r="J12" s="9"/>
      <c r="Y12" s="145"/>
      <c r="Z12" s="145"/>
      <c r="AA12" s="146"/>
      <c r="AB12" s="145"/>
      <c r="AC12" s="147"/>
      <c r="AD12" s="148"/>
      <c r="AE12" s="145"/>
      <c r="AF12" s="145"/>
      <c r="AG12" s="145"/>
      <c r="AH12" s="146"/>
      <c r="AI12" s="145"/>
      <c r="AJ12" s="147"/>
      <c r="AK12" s="148"/>
      <c r="AL12" s="145"/>
      <c r="AM12" s="145"/>
      <c r="AN12" s="145"/>
      <c r="AO12" s="146"/>
      <c r="AP12" s="145"/>
      <c r="AQ12" s="147"/>
      <c r="AR12" s="148"/>
      <c r="AS12" s="145"/>
      <c r="AT12" s="145"/>
      <c r="AU12" s="145"/>
      <c r="AV12" s="146"/>
      <c r="AW12" s="145"/>
      <c r="AX12" s="147"/>
      <c r="AY12" s="148"/>
      <c r="AZ12" s="145"/>
      <c r="BA12" s="145"/>
      <c r="BB12" s="145"/>
      <c r="BC12" s="146"/>
      <c r="BD12" s="145"/>
      <c r="BE12" s="147"/>
      <c r="BF12" s="148"/>
      <c r="BG12" s="145"/>
    </row>
    <row r="13" spans="1:59" ht="56.25" customHeight="1">
      <c r="A13" s="149" t="s">
        <v>419</v>
      </c>
      <c r="B13" s="143" t="s">
        <v>420</v>
      </c>
      <c r="C13" s="143" t="s">
        <v>83</v>
      </c>
      <c r="D13" s="144">
        <v>1160.465</v>
      </c>
      <c r="E13" s="144"/>
      <c r="F13" s="144"/>
      <c r="G13" s="144">
        <f>39.2+1032.4+7.4+81.453</f>
        <v>1160.4530000000002</v>
      </c>
      <c r="H13" s="144">
        <f t="shared" si="0"/>
        <v>0.011999999999716238</v>
      </c>
      <c r="I13" s="150"/>
      <c r="J13" s="29"/>
      <c r="K13" s="9"/>
      <c r="L13" s="9"/>
      <c r="Y13" s="145"/>
      <c r="Z13" s="145"/>
      <c r="AA13" s="146"/>
      <c r="AB13" s="145"/>
      <c r="AC13" s="147"/>
      <c r="AD13" s="148"/>
      <c r="AE13" s="145"/>
      <c r="AF13" s="145"/>
      <c r="AG13" s="145"/>
      <c r="AH13" s="146"/>
      <c r="AI13" s="145"/>
      <c r="AJ13" s="147"/>
      <c r="AK13" s="148"/>
      <c r="AL13" s="145"/>
      <c r="AM13" s="145"/>
      <c r="AN13" s="145"/>
      <c r="AO13" s="146"/>
      <c r="AP13" s="145"/>
      <c r="AQ13" s="147"/>
      <c r="AR13" s="148"/>
      <c r="AS13" s="145"/>
      <c r="AT13" s="145"/>
      <c r="AU13" s="145"/>
      <c r="AV13" s="146"/>
      <c r="AW13" s="145"/>
      <c r="AX13" s="147"/>
      <c r="AY13" s="148"/>
      <c r="AZ13" s="145"/>
      <c r="BA13" s="145"/>
      <c r="BB13" s="145"/>
      <c r="BC13" s="146"/>
      <c r="BD13" s="145"/>
      <c r="BE13" s="147"/>
      <c r="BF13" s="148"/>
      <c r="BG13" s="145"/>
    </row>
    <row r="14" spans="1:59" ht="38.25" customHeight="1">
      <c r="A14" s="142">
        <v>1696</v>
      </c>
      <c r="B14" s="143" t="s">
        <v>421</v>
      </c>
      <c r="C14" s="143" t="s">
        <v>84</v>
      </c>
      <c r="D14" s="144">
        <v>48</v>
      </c>
      <c r="E14" s="144"/>
      <c r="F14" s="144"/>
      <c r="G14" s="144">
        <v>48</v>
      </c>
      <c r="H14" s="144">
        <f t="shared" si="0"/>
        <v>0</v>
      </c>
      <c r="I14" s="9"/>
      <c r="J14" s="9"/>
      <c r="Y14" s="145"/>
      <c r="Z14" s="145"/>
      <c r="AA14" s="146"/>
      <c r="AB14" s="145"/>
      <c r="AC14" s="147"/>
      <c r="AD14" s="148"/>
      <c r="AE14" s="145"/>
      <c r="AF14" s="145"/>
      <c r="AG14" s="145"/>
      <c r="AH14" s="146"/>
      <c r="AI14" s="145"/>
      <c r="AJ14" s="147"/>
      <c r="AK14" s="148"/>
      <c r="AL14" s="145"/>
      <c r="AM14" s="145"/>
      <c r="AN14" s="145"/>
      <c r="AO14" s="146"/>
      <c r="AP14" s="145"/>
      <c r="AQ14" s="147"/>
      <c r="AR14" s="148"/>
      <c r="AS14" s="145"/>
      <c r="AT14" s="145"/>
      <c r="AU14" s="145"/>
      <c r="AV14" s="146"/>
      <c r="AW14" s="145"/>
      <c r="AX14" s="147"/>
      <c r="AY14" s="148"/>
      <c r="AZ14" s="145"/>
      <c r="BA14" s="145"/>
      <c r="BB14" s="145"/>
      <c r="BC14" s="146"/>
      <c r="BD14" s="145"/>
      <c r="BE14" s="147"/>
      <c r="BF14" s="148"/>
      <c r="BG14" s="145"/>
    </row>
    <row r="15" spans="1:59" ht="38.25" customHeight="1">
      <c r="A15" s="142">
        <v>2647</v>
      </c>
      <c r="B15" s="143" t="s">
        <v>422</v>
      </c>
      <c r="C15" s="143" t="s">
        <v>532</v>
      </c>
      <c r="D15" s="144">
        <v>37</v>
      </c>
      <c r="E15" s="144"/>
      <c r="F15" s="144"/>
      <c r="G15" s="144">
        <f>7.2+21.118+8.332</f>
        <v>36.65</v>
      </c>
      <c r="H15" s="144">
        <f t="shared" si="0"/>
        <v>0.3500000000000014</v>
      </c>
      <c r="I15" s="9"/>
      <c r="J15" s="9"/>
      <c r="Y15" s="145"/>
      <c r="Z15" s="145"/>
      <c r="AA15" s="146"/>
      <c r="AB15" s="145"/>
      <c r="AC15" s="147"/>
      <c r="AD15" s="148"/>
      <c r="AE15" s="145"/>
      <c r="AF15" s="145"/>
      <c r="AG15" s="145"/>
      <c r="AH15" s="146"/>
      <c r="AI15" s="145"/>
      <c r="AJ15" s="147"/>
      <c r="AK15" s="148"/>
      <c r="AL15" s="145"/>
      <c r="AM15" s="145"/>
      <c r="AN15" s="145"/>
      <c r="AO15" s="146"/>
      <c r="AP15" s="145"/>
      <c r="AQ15" s="147"/>
      <c r="AR15" s="148"/>
      <c r="AS15" s="145"/>
      <c r="AT15" s="145"/>
      <c r="AU15" s="145"/>
      <c r="AV15" s="146"/>
      <c r="AW15" s="145"/>
      <c r="AX15" s="147"/>
      <c r="AY15" s="148"/>
      <c r="AZ15" s="145"/>
      <c r="BA15" s="145"/>
      <c r="BB15" s="145"/>
      <c r="BC15" s="146"/>
      <c r="BD15" s="145"/>
      <c r="BE15" s="147"/>
      <c r="BF15" s="148"/>
      <c r="BG15" s="145"/>
    </row>
    <row r="16" spans="1:59" ht="59.25" customHeight="1">
      <c r="A16" s="142">
        <v>3085</v>
      </c>
      <c r="B16" s="143" t="s">
        <v>423</v>
      </c>
      <c r="C16" s="143" t="s">
        <v>116</v>
      </c>
      <c r="D16" s="144">
        <v>126.211</v>
      </c>
      <c r="E16" s="144"/>
      <c r="F16" s="144"/>
      <c r="G16" s="144">
        <v>126.211</v>
      </c>
      <c r="H16" s="144">
        <f t="shared" si="0"/>
        <v>0</v>
      </c>
      <c r="I16" s="9"/>
      <c r="J16" s="9"/>
      <c r="Y16" s="145"/>
      <c r="Z16" s="145"/>
      <c r="AA16" s="146"/>
      <c r="AB16" s="145"/>
      <c r="AC16" s="147"/>
      <c r="AD16" s="148"/>
      <c r="AE16" s="145"/>
      <c r="AF16" s="145"/>
      <c r="AG16" s="145"/>
      <c r="AH16" s="146"/>
      <c r="AI16" s="145"/>
      <c r="AJ16" s="147"/>
      <c r="AK16" s="148"/>
      <c r="AL16" s="145"/>
      <c r="AM16" s="145"/>
      <c r="AN16" s="145"/>
      <c r="AO16" s="146"/>
      <c r="AP16" s="145"/>
      <c r="AQ16" s="147"/>
      <c r="AR16" s="148"/>
      <c r="AS16" s="145"/>
      <c r="AT16" s="145"/>
      <c r="AU16" s="145"/>
      <c r="AV16" s="146"/>
      <c r="AW16" s="145"/>
      <c r="AX16" s="147"/>
      <c r="AY16" s="148"/>
      <c r="AZ16" s="145"/>
      <c r="BA16" s="145"/>
      <c r="BB16" s="145"/>
      <c r="BC16" s="146"/>
      <c r="BD16" s="145"/>
      <c r="BE16" s="147"/>
      <c r="BF16" s="148"/>
      <c r="BG16" s="145"/>
    </row>
    <row r="17" spans="1:59" ht="51.75" customHeight="1">
      <c r="A17" s="142">
        <v>3343</v>
      </c>
      <c r="B17" s="143" t="s">
        <v>424</v>
      </c>
      <c r="C17" s="143" t="s">
        <v>117</v>
      </c>
      <c r="D17" s="151">
        <v>172</v>
      </c>
      <c r="E17" s="144"/>
      <c r="F17" s="144"/>
      <c r="G17" s="144">
        <v>171.9</v>
      </c>
      <c r="H17" s="144">
        <f t="shared" si="0"/>
        <v>0.09999999999999432</v>
      </c>
      <c r="I17" s="9"/>
      <c r="J17" s="9"/>
      <c r="Y17" s="145"/>
      <c r="Z17" s="145"/>
      <c r="AA17" s="146"/>
      <c r="AB17" s="145"/>
      <c r="AC17" s="147"/>
      <c r="AD17" s="148"/>
      <c r="AE17" s="145"/>
      <c r="AF17" s="145"/>
      <c r="AG17" s="145"/>
      <c r="AH17" s="146"/>
      <c r="AI17" s="145"/>
      <c r="AJ17" s="147"/>
      <c r="AK17" s="148"/>
      <c r="AL17" s="145"/>
      <c r="AM17" s="145"/>
      <c r="AN17" s="145"/>
      <c r="AO17" s="146"/>
      <c r="AP17" s="145"/>
      <c r="AQ17" s="147"/>
      <c r="AR17" s="148"/>
      <c r="AS17" s="145"/>
      <c r="AT17" s="145"/>
      <c r="AU17" s="145"/>
      <c r="AV17" s="146"/>
      <c r="AW17" s="145"/>
      <c r="AX17" s="147"/>
      <c r="AY17" s="148"/>
      <c r="AZ17" s="145"/>
      <c r="BA17" s="145"/>
      <c r="BB17" s="145"/>
      <c r="BC17" s="146"/>
      <c r="BD17" s="145"/>
      <c r="BE17" s="147"/>
      <c r="BF17" s="148"/>
      <c r="BG17" s="145"/>
    </row>
    <row r="18" spans="1:59" ht="36.75" customHeight="1">
      <c r="A18" s="142">
        <v>3335</v>
      </c>
      <c r="B18" s="143" t="s">
        <v>425</v>
      </c>
      <c r="C18" s="152" t="s">
        <v>118</v>
      </c>
      <c r="D18" s="153">
        <v>48.882</v>
      </c>
      <c r="E18" s="154"/>
      <c r="F18" s="154"/>
      <c r="G18" s="153">
        <v>48.882</v>
      </c>
      <c r="H18" s="154">
        <f t="shared" si="0"/>
        <v>0</v>
      </c>
      <c r="I18" s="9"/>
      <c r="J18" s="9"/>
      <c r="Y18" s="145"/>
      <c r="Z18" s="145"/>
      <c r="AA18" s="146"/>
      <c r="AB18" s="145"/>
      <c r="AC18" s="147"/>
      <c r="AD18" s="148"/>
      <c r="AE18" s="145"/>
      <c r="AF18" s="145"/>
      <c r="AG18" s="145"/>
      <c r="AH18" s="146"/>
      <c r="AI18" s="145"/>
      <c r="AJ18" s="147"/>
      <c r="AK18" s="148"/>
      <c r="AL18" s="145"/>
      <c r="AM18" s="145"/>
      <c r="AN18" s="145"/>
      <c r="AO18" s="146"/>
      <c r="AP18" s="145"/>
      <c r="AQ18" s="147"/>
      <c r="AR18" s="148"/>
      <c r="AS18" s="145"/>
      <c r="AT18" s="145"/>
      <c r="AU18" s="145"/>
      <c r="AV18" s="146"/>
      <c r="AW18" s="145"/>
      <c r="AX18" s="147"/>
      <c r="AY18" s="148"/>
      <c r="AZ18" s="145"/>
      <c r="BA18" s="145"/>
      <c r="BB18" s="145"/>
      <c r="BC18" s="146"/>
      <c r="BD18" s="145"/>
      <c r="BE18" s="147"/>
      <c r="BF18" s="148"/>
      <c r="BG18" s="145"/>
    </row>
    <row r="19" spans="1:59" ht="33" customHeight="1">
      <c r="A19" s="142">
        <v>3412</v>
      </c>
      <c r="B19" s="143" t="s">
        <v>426</v>
      </c>
      <c r="C19" s="152" t="s">
        <v>119</v>
      </c>
      <c r="D19" s="151">
        <v>190</v>
      </c>
      <c r="E19" s="154"/>
      <c r="F19" s="154"/>
      <c r="G19" s="154">
        <v>182.394</v>
      </c>
      <c r="H19" s="154">
        <f t="shared" si="0"/>
        <v>7.6059999999999945</v>
      </c>
      <c r="I19" s="9"/>
      <c r="J19" s="9"/>
      <c r="Y19" s="145"/>
      <c r="Z19" s="145"/>
      <c r="AA19" s="146"/>
      <c r="AB19" s="145"/>
      <c r="AC19" s="147"/>
      <c r="AD19" s="148"/>
      <c r="AE19" s="145"/>
      <c r="AF19" s="145"/>
      <c r="AG19" s="145"/>
      <c r="AH19" s="146"/>
      <c r="AI19" s="145"/>
      <c r="AJ19" s="147"/>
      <c r="AK19" s="148"/>
      <c r="AL19" s="145"/>
      <c r="AM19" s="145"/>
      <c r="AN19" s="145"/>
      <c r="AO19" s="146"/>
      <c r="AP19" s="145"/>
      <c r="AQ19" s="147"/>
      <c r="AR19" s="148"/>
      <c r="AS19" s="145"/>
      <c r="AT19" s="145"/>
      <c r="AU19" s="145"/>
      <c r="AV19" s="146"/>
      <c r="AW19" s="145"/>
      <c r="AX19" s="147"/>
      <c r="AY19" s="148"/>
      <c r="AZ19" s="145"/>
      <c r="BA19" s="145"/>
      <c r="BB19" s="145"/>
      <c r="BC19" s="146"/>
      <c r="BD19" s="145"/>
      <c r="BE19" s="147"/>
      <c r="BF19" s="148"/>
      <c r="BG19" s="145"/>
    </row>
    <row r="20" spans="1:59" ht="42.75" customHeight="1">
      <c r="A20" s="142">
        <v>3394</v>
      </c>
      <c r="B20" s="143" t="s">
        <v>427</v>
      </c>
      <c r="C20" s="143" t="s">
        <v>120</v>
      </c>
      <c r="D20" s="151">
        <v>2.07</v>
      </c>
      <c r="E20" s="154"/>
      <c r="F20" s="154"/>
      <c r="G20" s="154">
        <v>2.07</v>
      </c>
      <c r="H20" s="154">
        <f t="shared" si="0"/>
        <v>0</v>
      </c>
      <c r="I20" s="9"/>
      <c r="J20" s="9"/>
      <c r="Y20" s="145"/>
      <c r="Z20" s="145"/>
      <c r="AA20" s="146"/>
      <c r="AB20" s="145"/>
      <c r="AC20" s="147"/>
      <c r="AD20" s="148"/>
      <c r="AE20" s="145"/>
      <c r="AF20" s="145"/>
      <c r="AG20" s="145"/>
      <c r="AH20" s="146"/>
      <c r="AI20" s="145"/>
      <c r="AJ20" s="147"/>
      <c r="AK20" s="148"/>
      <c r="AL20" s="145"/>
      <c r="AM20" s="145"/>
      <c r="AN20" s="145"/>
      <c r="AO20" s="146"/>
      <c r="AP20" s="145"/>
      <c r="AQ20" s="147"/>
      <c r="AR20" s="148"/>
      <c r="AS20" s="145"/>
      <c r="AT20" s="145"/>
      <c r="AU20" s="145"/>
      <c r="AV20" s="146"/>
      <c r="AW20" s="145"/>
      <c r="AX20" s="147"/>
      <c r="AY20" s="148"/>
      <c r="AZ20" s="145"/>
      <c r="BA20" s="145"/>
      <c r="BB20" s="145"/>
      <c r="BC20" s="146"/>
      <c r="BD20" s="145"/>
      <c r="BE20" s="147"/>
      <c r="BF20" s="148"/>
      <c r="BG20" s="145"/>
    </row>
    <row r="21" spans="1:59" ht="33.75">
      <c r="A21" s="142">
        <v>1319</v>
      </c>
      <c r="B21" s="143" t="s">
        <v>428</v>
      </c>
      <c r="C21" s="143" t="s">
        <v>121</v>
      </c>
      <c r="D21" s="144">
        <v>326.304</v>
      </c>
      <c r="E21" s="144"/>
      <c r="F21" s="144"/>
      <c r="G21" s="144">
        <f>148.32+29.7+29.7+29.7+29.7+29.7</f>
        <v>296.81999999999994</v>
      </c>
      <c r="H21" s="144">
        <f t="shared" si="0"/>
        <v>29.484000000000037</v>
      </c>
      <c r="I21" s="9"/>
      <c r="J21" s="9"/>
      <c r="Y21" s="145"/>
      <c r="Z21" s="145"/>
      <c r="AA21" s="146"/>
      <c r="AB21" s="145"/>
      <c r="AC21" s="147"/>
      <c r="AD21" s="148"/>
      <c r="AE21" s="145"/>
      <c r="AF21" s="145"/>
      <c r="AG21" s="145"/>
      <c r="AH21" s="146"/>
      <c r="AI21" s="145"/>
      <c r="AJ21" s="147"/>
      <c r="AK21" s="148"/>
      <c r="AL21" s="145"/>
      <c r="AM21" s="145"/>
      <c r="AN21" s="145"/>
      <c r="AO21" s="146"/>
      <c r="AP21" s="145"/>
      <c r="AQ21" s="147"/>
      <c r="AR21" s="148"/>
      <c r="AS21" s="145"/>
      <c r="AT21" s="145"/>
      <c r="AU21" s="145"/>
      <c r="AV21" s="146"/>
      <c r="AW21" s="145"/>
      <c r="AX21" s="147"/>
      <c r="AY21" s="148"/>
      <c r="AZ21" s="145"/>
      <c r="BA21" s="145"/>
      <c r="BB21" s="145"/>
      <c r="BC21" s="146"/>
      <c r="BD21" s="145"/>
      <c r="BE21" s="147"/>
      <c r="BF21" s="148"/>
      <c r="BG21" s="145"/>
    </row>
    <row r="22" spans="1:59" ht="33.75">
      <c r="A22" s="142">
        <v>227</v>
      </c>
      <c r="B22" s="143" t="s">
        <v>429</v>
      </c>
      <c r="C22" s="143" t="s">
        <v>122</v>
      </c>
      <c r="D22" s="144">
        <v>75</v>
      </c>
      <c r="E22" s="144"/>
      <c r="F22" s="144"/>
      <c r="G22" s="144">
        <v>75</v>
      </c>
      <c r="H22" s="144">
        <f t="shared" si="0"/>
        <v>0</v>
      </c>
      <c r="I22" s="9"/>
      <c r="J22" s="9"/>
      <c r="Y22" s="145"/>
      <c r="Z22" s="145"/>
      <c r="AA22" s="146"/>
      <c r="AB22" s="145"/>
      <c r="AC22" s="147"/>
      <c r="AD22" s="148"/>
      <c r="AE22" s="145"/>
      <c r="AF22" s="145"/>
      <c r="AG22" s="145"/>
      <c r="AH22" s="146"/>
      <c r="AI22" s="145"/>
      <c r="AJ22" s="147"/>
      <c r="AK22" s="148"/>
      <c r="AL22" s="145"/>
      <c r="AM22" s="145"/>
      <c r="AN22" s="145"/>
      <c r="AO22" s="146"/>
      <c r="AP22" s="145"/>
      <c r="AQ22" s="147"/>
      <c r="AR22" s="148"/>
      <c r="AS22" s="145"/>
      <c r="AT22" s="145"/>
      <c r="AU22" s="145"/>
      <c r="AV22" s="146"/>
      <c r="AW22" s="145"/>
      <c r="AX22" s="147"/>
      <c r="AY22" s="148"/>
      <c r="AZ22" s="145"/>
      <c r="BA22" s="145"/>
      <c r="BB22" s="145"/>
      <c r="BC22" s="146"/>
      <c r="BD22" s="145"/>
      <c r="BE22" s="147"/>
      <c r="BF22" s="148"/>
      <c r="BG22" s="145"/>
    </row>
    <row r="23" spans="1:10" ht="25.5" customHeight="1">
      <c r="A23" s="142">
        <v>353</v>
      </c>
      <c r="B23" s="143" t="s">
        <v>430</v>
      </c>
      <c r="C23" s="143" t="s">
        <v>123</v>
      </c>
      <c r="D23" s="144">
        <v>100.091</v>
      </c>
      <c r="E23" s="144"/>
      <c r="F23" s="144"/>
      <c r="G23" s="144">
        <v>100.091</v>
      </c>
      <c r="H23" s="144">
        <f t="shared" si="0"/>
        <v>0</v>
      </c>
      <c r="J23" s="155"/>
    </row>
    <row r="24" spans="1:10" ht="35.25" customHeight="1">
      <c r="A24" s="142">
        <v>357</v>
      </c>
      <c r="B24" s="143" t="s">
        <v>431</v>
      </c>
      <c r="C24" s="143" t="s">
        <v>124</v>
      </c>
      <c r="D24" s="144">
        <v>300</v>
      </c>
      <c r="E24" s="144"/>
      <c r="F24" s="144"/>
      <c r="G24" s="144">
        <v>300</v>
      </c>
      <c r="H24" s="144">
        <f t="shared" si="0"/>
        <v>0</v>
      </c>
      <c r="J24" s="155"/>
    </row>
    <row r="25" spans="1:10" ht="35.25" customHeight="1">
      <c r="A25" s="142">
        <v>386</v>
      </c>
      <c r="B25" s="143" t="s">
        <v>432</v>
      </c>
      <c r="C25" s="143" t="s">
        <v>125</v>
      </c>
      <c r="D25" s="144">
        <v>45</v>
      </c>
      <c r="E25" s="144"/>
      <c r="F25" s="144"/>
      <c r="G25" s="144">
        <v>45</v>
      </c>
      <c r="H25" s="144">
        <f t="shared" si="0"/>
        <v>0</v>
      </c>
      <c r="J25" s="155"/>
    </row>
    <row r="26" spans="1:10" ht="47.25" customHeight="1">
      <c r="A26" s="142">
        <v>485</v>
      </c>
      <c r="B26" s="143" t="s">
        <v>433</v>
      </c>
      <c r="C26" s="143" t="s">
        <v>126</v>
      </c>
      <c r="D26" s="144">
        <v>20</v>
      </c>
      <c r="E26" s="144"/>
      <c r="F26" s="144"/>
      <c r="G26" s="144">
        <v>20</v>
      </c>
      <c r="H26" s="144">
        <f t="shared" si="0"/>
        <v>0</v>
      </c>
      <c r="J26" s="155"/>
    </row>
    <row r="27" spans="1:10" ht="51" customHeight="1">
      <c r="A27" s="142">
        <v>844.2265</v>
      </c>
      <c r="B27" s="143" t="s">
        <v>434</v>
      </c>
      <c r="C27" s="143" t="s">
        <v>127</v>
      </c>
      <c r="D27" s="144">
        <v>3662.1</v>
      </c>
      <c r="E27" s="144"/>
      <c r="F27" s="144"/>
      <c r="G27" s="144">
        <v>3662.1</v>
      </c>
      <c r="H27" s="144">
        <f t="shared" si="0"/>
        <v>0</v>
      </c>
      <c r="J27" s="155"/>
    </row>
    <row r="28" spans="1:10" ht="34.5" customHeight="1">
      <c r="A28" s="142">
        <v>974</v>
      </c>
      <c r="B28" s="143" t="s">
        <v>435</v>
      </c>
      <c r="C28" s="143" t="s">
        <v>128</v>
      </c>
      <c r="D28" s="144">
        <v>140</v>
      </c>
      <c r="E28" s="144"/>
      <c r="F28" s="144"/>
      <c r="G28" s="144">
        <v>140</v>
      </c>
      <c r="H28" s="144">
        <f t="shared" si="0"/>
        <v>0</v>
      </c>
      <c r="J28" s="155"/>
    </row>
    <row r="29" spans="1:10" ht="75.75" customHeight="1">
      <c r="A29" s="142">
        <v>977</v>
      </c>
      <c r="B29" s="143" t="s">
        <v>436</v>
      </c>
      <c r="C29" s="143" t="s">
        <v>129</v>
      </c>
      <c r="D29" s="144">
        <v>140</v>
      </c>
      <c r="E29" s="144"/>
      <c r="F29" s="144"/>
      <c r="G29" s="144">
        <v>140</v>
      </c>
      <c r="H29" s="144">
        <f t="shared" si="0"/>
        <v>0</v>
      </c>
      <c r="J29" s="155"/>
    </row>
    <row r="30" spans="1:10" ht="29.25" customHeight="1">
      <c r="A30" s="142">
        <v>1054</v>
      </c>
      <c r="B30" s="143" t="s">
        <v>437</v>
      </c>
      <c r="C30" s="143" t="s">
        <v>130</v>
      </c>
      <c r="D30" s="144">
        <v>150</v>
      </c>
      <c r="E30" s="144"/>
      <c r="F30" s="144"/>
      <c r="G30" s="144">
        <v>150</v>
      </c>
      <c r="H30" s="144">
        <f t="shared" si="0"/>
        <v>0</v>
      </c>
      <c r="J30" s="155"/>
    </row>
    <row r="31" spans="1:10" ht="57.75" customHeight="1">
      <c r="A31" s="142">
        <v>1075</v>
      </c>
      <c r="B31" s="143" t="s">
        <v>438</v>
      </c>
      <c r="C31" s="143" t="s">
        <v>131</v>
      </c>
      <c r="D31" s="144">
        <v>14.16</v>
      </c>
      <c r="E31" s="144"/>
      <c r="F31" s="144"/>
      <c r="G31" s="144">
        <v>14.16</v>
      </c>
      <c r="H31" s="144">
        <f t="shared" si="0"/>
        <v>0</v>
      </c>
      <c r="J31" s="155"/>
    </row>
    <row r="32" spans="1:10" ht="49.5" customHeight="1">
      <c r="A32" s="142">
        <v>1295</v>
      </c>
      <c r="B32" s="143" t="s">
        <v>439</v>
      </c>
      <c r="C32" s="143" t="s">
        <v>132</v>
      </c>
      <c r="D32" s="144">
        <v>50</v>
      </c>
      <c r="E32" s="144"/>
      <c r="F32" s="144"/>
      <c r="G32" s="144">
        <v>50</v>
      </c>
      <c r="H32" s="144">
        <f t="shared" si="0"/>
        <v>0</v>
      </c>
      <c r="J32" s="155"/>
    </row>
    <row r="33" spans="1:10" ht="51" customHeight="1">
      <c r="A33" s="142">
        <v>1293</v>
      </c>
      <c r="B33" s="143" t="s">
        <v>440</v>
      </c>
      <c r="C33" s="143" t="s">
        <v>133</v>
      </c>
      <c r="D33" s="144">
        <v>55</v>
      </c>
      <c r="E33" s="144"/>
      <c r="F33" s="144"/>
      <c r="G33" s="144">
        <v>55</v>
      </c>
      <c r="H33" s="144">
        <f t="shared" si="0"/>
        <v>0</v>
      </c>
      <c r="J33" s="155"/>
    </row>
    <row r="34" spans="1:10" ht="35.25" customHeight="1">
      <c r="A34" s="142">
        <v>1180</v>
      </c>
      <c r="B34" s="143" t="s">
        <v>441</v>
      </c>
      <c r="C34" s="143" t="s">
        <v>134</v>
      </c>
      <c r="D34" s="144">
        <v>1855.952</v>
      </c>
      <c r="E34" s="144"/>
      <c r="F34" s="144"/>
      <c r="G34" s="144">
        <v>1855.952</v>
      </c>
      <c r="H34" s="144">
        <f t="shared" si="0"/>
        <v>0</v>
      </c>
      <c r="J34" s="155"/>
    </row>
    <row r="35" spans="1:10" ht="72" customHeight="1">
      <c r="A35" s="142">
        <v>1206</v>
      </c>
      <c r="B35" s="143" t="s">
        <v>442</v>
      </c>
      <c r="C35" s="143" t="s">
        <v>135</v>
      </c>
      <c r="D35" s="144">
        <v>185</v>
      </c>
      <c r="E35" s="144"/>
      <c r="F35" s="144"/>
      <c r="G35" s="144">
        <v>185</v>
      </c>
      <c r="H35" s="144">
        <f t="shared" si="0"/>
        <v>0</v>
      </c>
      <c r="J35" s="155"/>
    </row>
    <row r="36" spans="1:10" ht="40.5" customHeight="1">
      <c r="A36" s="142">
        <v>1236</v>
      </c>
      <c r="B36" s="143" t="s">
        <v>443</v>
      </c>
      <c r="C36" s="143" t="s">
        <v>128</v>
      </c>
      <c r="D36" s="144">
        <v>140</v>
      </c>
      <c r="E36" s="144"/>
      <c r="F36" s="144"/>
      <c r="G36" s="144">
        <v>140</v>
      </c>
      <c r="H36" s="144">
        <f t="shared" si="0"/>
        <v>0</v>
      </c>
      <c r="J36" s="155"/>
    </row>
    <row r="37" spans="1:10" ht="40.5" customHeight="1">
      <c r="A37" s="142">
        <v>1606</v>
      </c>
      <c r="B37" s="143" t="s">
        <v>444</v>
      </c>
      <c r="C37" s="143" t="s">
        <v>128</v>
      </c>
      <c r="D37" s="144">
        <v>140</v>
      </c>
      <c r="E37" s="144"/>
      <c r="F37" s="144"/>
      <c r="G37" s="144">
        <v>140</v>
      </c>
      <c r="H37" s="144">
        <f t="shared" si="0"/>
        <v>0</v>
      </c>
      <c r="J37" s="155"/>
    </row>
    <row r="38" spans="1:10" ht="48.75" customHeight="1">
      <c r="A38" s="142">
        <v>1698</v>
      </c>
      <c r="B38" s="143" t="s">
        <v>445</v>
      </c>
      <c r="C38" s="143" t="s">
        <v>136</v>
      </c>
      <c r="D38" s="144">
        <v>60</v>
      </c>
      <c r="E38" s="144"/>
      <c r="F38" s="144"/>
      <c r="G38" s="144">
        <v>60</v>
      </c>
      <c r="H38" s="144">
        <f t="shared" si="0"/>
        <v>0</v>
      </c>
      <c r="J38" s="155"/>
    </row>
    <row r="39" spans="1:10" ht="54" customHeight="1">
      <c r="A39" s="142">
        <v>1700</v>
      </c>
      <c r="B39" s="143" t="s">
        <v>445</v>
      </c>
      <c r="C39" s="143" t="s">
        <v>136</v>
      </c>
      <c r="D39" s="144">
        <v>53.823</v>
      </c>
      <c r="E39" s="144"/>
      <c r="F39" s="144"/>
      <c r="G39" s="144">
        <v>53.793</v>
      </c>
      <c r="H39" s="144">
        <f t="shared" si="0"/>
        <v>0.030000000000001137</v>
      </c>
      <c r="J39" s="155"/>
    </row>
    <row r="40" spans="1:10" ht="30.75" customHeight="1">
      <c r="A40" s="142">
        <v>2011</v>
      </c>
      <c r="B40" s="143" t="s">
        <v>446</v>
      </c>
      <c r="C40" s="143" t="s">
        <v>137</v>
      </c>
      <c r="D40" s="144">
        <v>50</v>
      </c>
      <c r="E40" s="144"/>
      <c r="F40" s="144"/>
      <c r="G40" s="144">
        <v>50</v>
      </c>
      <c r="H40" s="144">
        <f t="shared" si="0"/>
        <v>0</v>
      </c>
      <c r="J40" s="155"/>
    </row>
    <row r="41" spans="1:10" ht="54" customHeight="1">
      <c r="A41" s="142">
        <v>2040</v>
      </c>
      <c r="B41" s="143" t="s">
        <v>447</v>
      </c>
      <c r="C41" s="143" t="s">
        <v>138</v>
      </c>
      <c r="D41" s="144">
        <v>588.509</v>
      </c>
      <c r="E41" s="144"/>
      <c r="F41" s="144"/>
      <c r="G41" s="144">
        <v>588.509</v>
      </c>
      <c r="H41" s="144">
        <f t="shared" si="0"/>
        <v>0</v>
      </c>
      <c r="J41" s="155"/>
    </row>
    <row r="42" spans="1:10" ht="66.75" customHeight="1">
      <c r="A42" s="142">
        <v>2087</v>
      </c>
      <c r="B42" s="143" t="s">
        <v>448</v>
      </c>
      <c r="C42" s="143" t="s">
        <v>139</v>
      </c>
      <c r="D42" s="144">
        <v>20</v>
      </c>
      <c r="E42" s="144"/>
      <c r="F42" s="144"/>
      <c r="G42" s="144">
        <v>20</v>
      </c>
      <c r="H42" s="144">
        <f t="shared" si="0"/>
        <v>0</v>
      </c>
      <c r="J42" s="155"/>
    </row>
    <row r="43" spans="1:10" ht="33.75" customHeight="1">
      <c r="A43" s="142">
        <v>2085</v>
      </c>
      <c r="B43" s="143" t="s">
        <v>449</v>
      </c>
      <c r="C43" s="143" t="s">
        <v>140</v>
      </c>
      <c r="D43" s="144">
        <v>5</v>
      </c>
      <c r="E43" s="144"/>
      <c r="F43" s="144"/>
      <c r="G43" s="144">
        <v>5</v>
      </c>
      <c r="H43" s="144">
        <f t="shared" si="0"/>
        <v>0</v>
      </c>
      <c r="I43" s="34"/>
      <c r="J43" s="155"/>
    </row>
    <row r="44" spans="1:10" ht="51.75" customHeight="1">
      <c r="A44" s="142">
        <v>2069</v>
      </c>
      <c r="B44" s="143" t="s">
        <v>450</v>
      </c>
      <c r="C44" s="152" t="s">
        <v>141</v>
      </c>
      <c r="D44" s="144">
        <v>230</v>
      </c>
      <c r="E44" s="144"/>
      <c r="F44" s="144"/>
      <c r="G44" s="144">
        <f>111.27+118.68</f>
        <v>229.95</v>
      </c>
      <c r="H44" s="144">
        <f t="shared" si="0"/>
        <v>0.05000000000001137</v>
      </c>
      <c r="J44" s="155"/>
    </row>
    <row r="45" spans="1:10" ht="74.25" customHeight="1">
      <c r="A45" s="142">
        <v>2231</v>
      </c>
      <c r="B45" s="143" t="s">
        <v>451</v>
      </c>
      <c r="C45" s="143" t="s">
        <v>142</v>
      </c>
      <c r="D45" s="144">
        <v>185</v>
      </c>
      <c r="E45" s="144"/>
      <c r="F45" s="144"/>
      <c r="G45" s="144">
        <v>185</v>
      </c>
      <c r="H45" s="144">
        <f t="shared" si="0"/>
        <v>0</v>
      </c>
      <c r="J45" s="155"/>
    </row>
    <row r="46" spans="1:10" ht="41.25" customHeight="1">
      <c r="A46" s="142">
        <v>2219</v>
      </c>
      <c r="B46" s="143" t="s">
        <v>452</v>
      </c>
      <c r="C46" s="152" t="s">
        <v>143</v>
      </c>
      <c r="D46" s="144">
        <v>50</v>
      </c>
      <c r="E46" s="144"/>
      <c r="F46" s="144"/>
      <c r="G46" s="144">
        <v>50</v>
      </c>
      <c r="H46" s="144">
        <v>0</v>
      </c>
      <c r="J46" s="155"/>
    </row>
    <row r="47" spans="1:10" ht="72" customHeight="1">
      <c r="A47" s="142">
        <v>2217</v>
      </c>
      <c r="B47" s="143" t="s">
        <v>453</v>
      </c>
      <c r="C47" s="143" t="s">
        <v>144</v>
      </c>
      <c r="D47" s="144">
        <v>185</v>
      </c>
      <c r="E47" s="144"/>
      <c r="F47" s="144"/>
      <c r="G47" s="144">
        <v>185</v>
      </c>
      <c r="H47" s="144">
        <f aca="true" t="shared" si="1" ref="H47:H78">D47-G47</f>
        <v>0</v>
      </c>
      <c r="J47" s="155"/>
    </row>
    <row r="48" spans="1:10" ht="58.5" customHeight="1">
      <c r="A48" s="142">
        <v>2215</v>
      </c>
      <c r="B48" s="143" t="s">
        <v>454</v>
      </c>
      <c r="C48" s="152" t="s">
        <v>145</v>
      </c>
      <c r="D48" s="144">
        <v>120</v>
      </c>
      <c r="E48" s="144"/>
      <c r="F48" s="144"/>
      <c r="G48" s="144">
        <f>20.78+25.13+19.75+3.5+50</f>
        <v>119.16</v>
      </c>
      <c r="H48" s="144">
        <f t="shared" si="1"/>
        <v>0.8400000000000034</v>
      </c>
      <c r="J48" s="155"/>
    </row>
    <row r="49" spans="1:11" ht="47.25" customHeight="1">
      <c r="A49" s="142">
        <v>2213</v>
      </c>
      <c r="B49" s="143" t="s">
        <v>455</v>
      </c>
      <c r="C49" s="152" t="s">
        <v>146</v>
      </c>
      <c r="D49" s="144">
        <v>10</v>
      </c>
      <c r="E49" s="144"/>
      <c r="F49" s="144"/>
      <c r="G49" s="144">
        <v>10</v>
      </c>
      <c r="H49" s="144">
        <f t="shared" si="1"/>
        <v>0</v>
      </c>
      <c r="I49" s="34"/>
      <c r="J49" s="156"/>
      <c r="K49" s="34"/>
    </row>
    <row r="50" spans="1:10" ht="54" customHeight="1">
      <c r="A50" s="142">
        <v>2267</v>
      </c>
      <c r="B50" s="143" t="s">
        <v>456</v>
      </c>
      <c r="C50" s="143" t="s">
        <v>147</v>
      </c>
      <c r="D50" s="144">
        <v>313.9</v>
      </c>
      <c r="E50" s="144"/>
      <c r="F50" s="144"/>
      <c r="G50" s="144">
        <v>313.6</v>
      </c>
      <c r="H50" s="144">
        <f t="shared" si="1"/>
        <v>0.2999999999999545</v>
      </c>
      <c r="J50" s="155"/>
    </row>
    <row r="51" spans="1:10" ht="54" customHeight="1">
      <c r="A51" s="142">
        <v>2274</v>
      </c>
      <c r="B51" s="143" t="s">
        <v>457</v>
      </c>
      <c r="C51" s="143" t="s">
        <v>148</v>
      </c>
      <c r="D51" s="144">
        <v>25</v>
      </c>
      <c r="E51" s="144"/>
      <c r="F51" s="144"/>
      <c r="G51" s="144">
        <v>25</v>
      </c>
      <c r="H51" s="144">
        <f t="shared" si="1"/>
        <v>0</v>
      </c>
      <c r="J51" s="155"/>
    </row>
    <row r="52" spans="1:10" ht="40.5" customHeight="1">
      <c r="A52" s="142">
        <v>2278</v>
      </c>
      <c r="B52" s="143" t="s">
        <v>458</v>
      </c>
      <c r="C52" s="143" t="s">
        <v>149</v>
      </c>
      <c r="D52" s="144">
        <v>100</v>
      </c>
      <c r="E52" s="144"/>
      <c r="F52" s="144"/>
      <c r="G52" s="144">
        <v>100</v>
      </c>
      <c r="H52" s="144">
        <f t="shared" si="1"/>
        <v>0</v>
      </c>
      <c r="I52" s="34"/>
      <c r="J52" s="156"/>
    </row>
    <row r="53" spans="1:10" ht="54" customHeight="1">
      <c r="A53" s="142">
        <v>2305</v>
      </c>
      <c r="B53" s="143" t="s">
        <v>459</v>
      </c>
      <c r="C53" s="143" t="s">
        <v>128</v>
      </c>
      <c r="D53" s="144">
        <v>140</v>
      </c>
      <c r="E53" s="144"/>
      <c r="F53" s="144"/>
      <c r="G53" s="144">
        <v>140</v>
      </c>
      <c r="H53" s="144">
        <f t="shared" si="1"/>
        <v>0</v>
      </c>
      <c r="J53" s="155"/>
    </row>
    <row r="54" spans="1:10" ht="36.75" customHeight="1">
      <c r="A54" s="142">
        <v>2322</v>
      </c>
      <c r="B54" s="143" t="s">
        <v>460</v>
      </c>
      <c r="C54" s="143" t="s">
        <v>150</v>
      </c>
      <c r="D54" s="144">
        <v>40.08</v>
      </c>
      <c r="E54" s="144"/>
      <c r="F54" s="144"/>
      <c r="G54" s="144">
        <v>40.08</v>
      </c>
      <c r="H54" s="144">
        <f t="shared" si="1"/>
        <v>0</v>
      </c>
      <c r="I54" s="34"/>
      <c r="J54" s="155"/>
    </row>
    <row r="55" spans="1:10" ht="36.75" customHeight="1">
      <c r="A55" s="142">
        <v>2614</v>
      </c>
      <c r="B55" s="143" t="s">
        <v>461</v>
      </c>
      <c r="C55" s="143" t="s">
        <v>151</v>
      </c>
      <c r="D55" s="144">
        <v>50</v>
      </c>
      <c r="E55" s="144"/>
      <c r="F55" s="144"/>
      <c r="G55" s="144">
        <v>49</v>
      </c>
      <c r="H55" s="144">
        <f t="shared" si="1"/>
        <v>1</v>
      </c>
      <c r="I55" s="34"/>
      <c r="J55" s="155"/>
    </row>
    <row r="56" spans="1:10" ht="97.5" customHeight="1">
      <c r="A56" s="142">
        <v>2792</v>
      </c>
      <c r="B56" s="143" t="s">
        <v>462</v>
      </c>
      <c r="C56" s="143" t="s">
        <v>99</v>
      </c>
      <c r="D56" s="144">
        <v>35</v>
      </c>
      <c r="E56" s="144"/>
      <c r="F56" s="144"/>
      <c r="G56" s="144">
        <v>35</v>
      </c>
      <c r="H56" s="144">
        <f t="shared" si="1"/>
        <v>0</v>
      </c>
      <c r="I56" s="34"/>
      <c r="J56" s="155"/>
    </row>
    <row r="57" spans="1:10" ht="36.75" customHeight="1">
      <c r="A57" s="142">
        <v>2627</v>
      </c>
      <c r="B57" s="143" t="s">
        <v>463</v>
      </c>
      <c r="C57" s="143" t="s">
        <v>152</v>
      </c>
      <c r="D57" s="144">
        <v>838.377</v>
      </c>
      <c r="E57" s="144"/>
      <c r="F57" s="144"/>
      <c r="G57" s="144">
        <v>838.377</v>
      </c>
      <c r="H57" s="144">
        <f t="shared" si="1"/>
        <v>0</v>
      </c>
      <c r="J57" s="155"/>
    </row>
    <row r="58" spans="1:10" ht="50.25" customHeight="1">
      <c r="A58" s="142">
        <v>3023</v>
      </c>
      <c r="B58" s="143" t="s">
        <v>464</v>
      </c>
      <c r="C58" s="143" t="s">
        <v>153</v>
      </c>
      <c r="D58" s="144">
        <v>1.2</v>
      </c>
      <c r="E58" s="144"/>
      <c r="F58" s="144"/>
      <c r="G58" s="144"/>
      <c r="H58" s="144">
        <f t="shared" si="1"/>
        <v>1.2</v>
      </c>
      <c r="J58" s="155"/>
    </row>
    <row r="59" spans="1:10" ht="36.75" customHeight="1">
      <c r="A59" s="142">
        <v>3037</v>
      </c>
      <c r="B59" s="143" t="s">
        <v>465</v>
      </c>
      <c r="C59" s="143" t="s">
        <v>128</v>
      </c>
      <c r="D59" s="144">
        <v>140</v>
      </c>
      <c r="E59" s="144"/>
      <c r="F59" s="144"/>
      <c r="G59" s="144">
        <v>140</v>
      </c>
      <c r="H59" s="144">
        <f t="shared" si="1"/>
        <v>0</v>
      </c>
      <c r="J59" s="155"/>
    </row>
    <row r="60" spans="1:10" ht="35.25" customHeight="1">
      <c r="A60" s="142">
        <v>362</v>
      </c>
      <c r="B60" s="143" t="s">
        <v>466</v>
      </c>
      <c r="C60" s="143" t="s">
        <v>128</v>
      </c>
      <c r="D60" s="144">
        <v>373</v>
      </c>
      <c r="E60" s="144"/>
      <c r="F60" s="144"/>
      <c r="G60" s="144">
        <f>140+93+140</f>
        <v>373</v>
      </c>
      <c r="H60" s="144">
        <f t="shared" si="1"/>
        <v>0</v>
      </c>
      <c r="J60" s="155"/>
    </row>
    <row r="61" spans="1:11" ht="35.25" customHeight="1">
      <c r="A61" s="142">
        <v>3215</v>
      </c>
      <c r="B61" s="143" t="s">
        <v>467</v>
      </c>
      <c r="C61" s="143" t="s">
        <v>128</v>
      </c>
      <c r="D61" s="144">
        <v>140</v>
      </c>
      <c r="E61" s="144"/>
      <c r="F61" s="144"/>
      <c r="G61" s="144">
        <v>140</v>
      </c>
      <c r="H61" s="144">
        <f t="shared" si="1"/>
        <v>0</v>
      </c>
      <c r="I61" s="12"/>
      <c r="J61" s="157"/>
      <c r="K61" s="12"/>
    </row>
    <row r="62" spans="1:11" ht="67.5" customHeight="1">
      <c r="A62" s="158" t="s">
        <v>468</v>
      </c>
      <c r="B62" s="143" t="s">
        <v>469</v>
      </c>
      <c r="C62" s="143" t="s">
        <v>154</v>
      </c>
      <c r="D62" s="144">
        <v>106.8</v>
      </c>
      <c r="E62" s="144"/>
      <c r="F62" s="144"/>
      <c r="G62" s="144">
        <f>66.8+40</f>
        <v>106.8</v>
      </c>
      <c r="H62" s="144">
        <f t="shared" si="1"/>
        <v>0</v>
      </c>
      <c r="I62" s="159"/>
      <c r="J62" s="157"/>
      <c r="K62" s="12"/>
    </row>
    <row r="63" spans="1:11" ht="45.75" customHeight="1">
      <c r="A63" s="142">
        <v>3273</v>
      </c>
      <c r="B63" s="143" t="s">
        <v>470</v>
      </c>
      <c r="C63" s="152" t="s">
        <v>155</v>
      </c>
      <c r="D63" s="154">
        <v>45</v>
      </c>
      <c r="E63" s="144"/>
      <c r="F63" s="144"/>
      <c r="G63" s="144">
        <f>20+10+15</f>
        <v>45</v>
      </c>
      <c r="H63" s="144">
        <f t="shared" si="1"/>
        <v>0</v>
      </c>
      <c r="I63" s="276"/>
      <c r="J63" s="157"/>
      <c r="K63" s="12"/>
    </row>
    <row r="64" spans="1:11" ht="35.25" customHeight="1">
      <c r="A64" s="142">
        <v>3271</v>
      </c>
      <c r="B64" s="143" t="s">
        <v>471</v>
      </c>
      <c r="C64" s="152" t="s">
        <v>156</v>
      </c>
      <c r="D64" s="154">
        <f>50+35</f>
        <v>85</v>
      </c>
      <c r="E64" s="144"/>
      <c r="F64" s="144"/>
      <c r="G64" s="144">
        <f>46.46+35.83</f>
        <v>82.28999999999999</v>
      </c>
      <c r="H64" s="144">
        <f t="shared" si="1"/>
        <v>2.710000000000008</v>
      </c>
      <c r="I64" s="276"/>
      <c r="J64" s="157"/>
      <c r="K64" s="12"/>
    </row>
    <row r="65" spans="1:11" ht="35.25" customHeight="1">
      <c r="A65" s="142">
        <v>3269</v>
      </c>
      <c r="B65" s="143" t="s">
        <v>472</v>
      </c>
      <c r="C65" s="152" t="s">
        <v>157</v>
      </c>
      <c r="D65" s="154">
        <v>50</v>
      </c>
      <c r="E65" s="144"/>
      <c r="F65" s="144"/>
      <c r="G65" s="144">
        <v>50</v>
      </c>
      <c r="H65" s="144">
        <f t="shared" si="1"/>
        <v>0</v>
      </c>
      <c r="I65" s="276"/>
      <c r="J65" s="157"/>
      <c r="K65" s="12"/>
    </row>
    <row r="66" spans="1:11" ht="60" customHeight="1">
      <c r="A66" s="142">
        <v>3440</v>
      </c>
      <c r="B66" s="143" t="s">
        <v>70</v>
      </c>
      <c r="C66" s="152" t="s">
        <v>158</v>
      </c>
      <c r="D66" s="151">
        <v>150.277</v>
      </c>
      <c r="E66" s="154"/>
      <c r="F66" s="154"/>
      <c r="G66" s="154">
        <f>38.92+33.38+77.89</f>
        <v>150.19</v>
      </c>
      <c r="H66" s="154">
        <f t="shared" si="1"/>
        <v>0.08699999999998909</v>
      </c>
      <c r="I66" s="276"/>
      <c r="J66" s="157"/>
      <c r="K66" s="12"/>
    </row>
    <row r="67" spans="1:11" ht="45.75" customHeight="1">
      <c r="A67" s="149" t="s">
        <v>71</v>
      </c>
      <c r="B67" s="143" t="s">
        <v>1123</v>
      </c>
      <c r="C67" s="152" t="s">
        <v>159</v>
      </c>
      <c r="D67" s="154">
        <v>20</v>
      </c>
      <c r="E67" s="144"/>
      <c r="F67" s="144"/>
      <c r="G67" s="144">
        <v>20</v>
      </c>
      <c r="H67" s="144">
        <f t="shared" si="1"/>
        <v>0</v>
      </c>
      <c r="I67" s="159"/>
      <c r="J67" s="157"/>
      <c r="K67" s="12"/>
    </row>
    <row r="68" spans="1:11" ht="53.25" customHeight="1">
      <c r="A68" s="149" t="s">
        <v>1124</v>
      </c>
      <c r="B68" s="143" t="s">
        <v>1125</v>
      </c>
      <c r="C68" s="143" t="s">
        <v>160</v>
      </c>
      <c r="D68" s="154">
        <v>252.4</v>
      </c>
      <c r="E68" s="144"/>
      <c r="F68" s="144"/>
      <c r="G68" s="144">
        <f>0.6+199.4+52.201</f>
        <v>252.201</v>
      </c>
      <c r="H68" s="144">
        <f t="shared" si="1"/>
        <v>0.19900000000001228</v>
      </c>
      <c r="I68" s="159"/>
      <c r="J68" s="157"/>
      <c r="K68" s="12"/>
    </row>
    <row r="69" spans="1:12" ht="57.75" customHeight="1">
      <c r="A69" s="149" t="s">
        <v>1126</v>
      </c>
      <c r="B69" s="143" t="s">
        <v>1127</v>
      </c>
      <c r="C69" s="152" t="s">
        <v>161</v>
      </c>
      <c r="D69" s="153">
        <v>1127.905</v>
      </c>
      <c r="E69" s="154"/>
      <c r="F69" s="154"/>
      <c r="G69" s="154">
        <f>35+173.062+7.3+88.665+45+173.641+47.403+9.3+16.422+59.768+334.6+35+34.2+55+13+2.27-0.426-1.3</f>
        <v>1127.9050000000002</v>
      </c>
      <c r="H69" s="154">
        <f t="shared" si="1"/>
        <v>0</v>
      </c>
      <c r="I69" s="160"/>
      <c r="J69" s="161"/>
      <c r="K69" s="15"/>
      <c r="L69" s="9"/>
    </row>
    <row r="70" spans="1:11" ht="41.25" customHeight="1">
      <c r="A70" s="142">
        <v>3386</v>
      </c>
      <c r="B70" s="143" t="s">
        <v>1128</v>
      </c>
      <c r="C70" s="152" t="s">
        <v>162</v>
      </c>
      <c r="D70" s="151">
        <v>200</v>
      </c>
      <c r="E70" s="154"/>
      <c r="F70" s="154"/>
      <c r="G70" s="154">
        <v>199.09</v>
      </c>
      <c r="H70" s="154">
        <f t="shared" si="1"/>
        <v>0.9099999999999966</v>
      </c>
      <c r="I70" s="159"/>
      <c r="J70" s="157"/>
      <c r="K70" s="12"/>
    </row>
    <row r="71" spans="1:11" ht="41.25" customHeight="1">
      <c r="A71" s="142">
        <v>3392</v>
      </c>
      <c r="B71" s="143" t="s">
        <v>1129</v>
      </c>
      <c r="C71" s="152" t="s">
        <v>163</v>
      </c>
      <c r="D71" s="151">
        <v>80</v>
      </c>
      <c r="E71" s="162"/>
      <c r="F71" s="162"/>
      <c r="G71" s="162">
        <f>65+15</f>
        <v>80</v>
      </c>
      <c r="H71" s="162">
        <f t="shared" si="1"/>
        <v>0</v>
      </c>
      <c r="I71" s="159"/>
      <c r="J71" s="157"/>
      <c r="K71" s="12"/>
    </row>
    <row r="72" spans="1:11" ht="41.25" customHeight="1">
      <c r="A72" s="142">
        <v>3428</v>
      </c>
      <c r="B72" s="143" t="s">
        <v>1130</v>
      </c>
      <c r="C72" s="163" t="s">
        <v>164</v>
      </c>
      <c r="D72" s="151">
        <v>140</v>
      </c>
      <c r="E72" s="154"/>
      <c r="F72" s="154"/>
      <c r="G72" s="154">
        <v>140</v>
      </c>
      <c r="H72" s="154">
        <f t="shared" si="1"/>
        <v>0</v>
      </c>
      <c r="I72" s="159"/>
      <c r="J72" s="157"/>
      <c r="K72" s="12"/>
    </row>
    <row r="73" spans="1:11" ht="41.25" customHeight="1">
      <c r="A73" s="142">
        <v>3449</v>
      </c>
      <c r="B73" s="143" t="s">
        <v>1131</v>
      </c>
      <c r="C73" s="152" t="s">
        <v>165</v>
      </c>
      <c r="D73" s="151">
        <v>50</v>
      </c>
      <c r="E73" s="154"/>
      <c r="F73" s="154"/>
      <c r="G73" s="154">
        <v>50</v>
      </c>
      <c r="H73" s="154">
        <f t="shared" si="1"/>
        <v>0</v>
      </c>
      <c r="I73" s="159"/>
      <c r="J73" s="157"/>
      <c r="K73" s="12"/>
    </row>
    <row r="74" spans="1:11" ht="41.25" customHeight="1">
      <c r="A74" s="142">
        <v>3461</v>
      </c>
      <c r="B74" s="143" t="s">
        <v>1132</v>
      </c>
      <c r="C74" s="163" t="s">
        <v>166</v>
      </c>
      <c r="D74" s="151">
        <v>50</v>
      </c>
      <c r="E74" s="144"/>
      <c r="F74" s="144"/>
      <c r="G74" s="144">
        <v>20</v>
      </c>
      <c r="H74" s="144">
        <f t="shared" si="1"/>
        <v>30</v>
      </c>
      <c r="I74" s="159"/>
      <c r="J74" s="157"/>
      <c r="K74" s="12"/>
    </row>
    <row r="75" spans="1:11" ht="41.25" customHeight="1">
      <c r="A75" s="158" t="s">
        <v>1133</v>
      </c>
      <c r="B75" s="143" t="s">
        <v>1134</v>
      </c>
      <c r="C75" s="152" t="s">
        <v>167</v>
      </c>
      <c r="D75" s="151">
        <v>30</v>
      </c>
      <c r="E75" s="154"/>
      <c r="F75" s="154"/>
      <c r="G75" s="154">
        <v>30</v>
      </c>
      <c r="H75" s="154">
        <f t="shared" si="1"/>
        <v>0</v>
      </c>
      <c r="I75" s="159"/>
      <c r="J75" s="157"/>
      <c r="K75" s="12"/>
    </row>
    <row r="76" spans="1:11" ht="73.5" customHeight="1">
      <c r="A76" s="142">
        <v>3688</v>
      </c>
      <c r="B76" s="143" t="s">
        <v>1135</v>
      </c>
      <c r="C76" s="143" t="s">
        <v>1010</v>
      </c>
      <c r="D76" s="151">
        <v>185</v>
      </c>
      <c r="E76" s="154"/>
      <c r="F76" s="154"/>
      <c r="G76" s="154">
        <v>185</v>
      </c>
      <c r="H76" s="154">
        <f t="shared" si="1"/>
        <v>0</v>
      </c>
      <c r="I76" s="12"/>
      <c r="J76" s="157"/>
      <c r="K76" s="12"/>
    </row>
    <row r="77" spans="1:11" ht="37.5" customHeight="1">
      <c r="A77" s="142">
        <v>3724</v>
      </c>
      <c r="B77" s="143" t="s">
        <v>1136</v>
      </c>
      <c r="C77" s="163" t="s">
        <v>1011</v>
      </c>
      <c r="D77" s="151">
        <v>19.56</v>
      </c>
      <c r="E77" s="154"/>
      <c r="F77" s="154"/>
      <c r="G77" s="154">
        <v>19.56</v>
      </c>
      <c r="H77" s="154">
        <f t="shared" si="1"/>
        <v>0</v>
      </c>
      <c r="I77" s="12"/>
      <c r="J77" s="157"/>
      <c r="K77" s="12"/>
    </row>
    <row r="78" spans="1:11" ht="37.5" customHeight="1">
      <c r="A78" s="142">
        <v>3924</v>
      </c>
      <c r="B78" s="143" t="s">
        <v>1137</v>
      </c>
      <c r="C78" s="163" t="s">
        <v>164</v>
      </c>
      <c r="D78" s="151">
        <v>140</v>
      </c>
      <c r="E78" s="154"/>
      <c r="F78" s="154"/>
      <c r="G78" s="154">
        <v>140</v>
      </c>
      <c r="H78" s="154">
        <f t="shared" si="1"/>
        <v>0</v>
      </c>
      <c r="I78" s="12"/>
      <c r="J78" s="157"/>
      <c r="K78" s="12"/>
    </row>
    <row r="79" spans="1:11" ht="37.5" customHeight="1">
      <c r="A79" s="142">
        <v>3697</v>
      </c>
      <c r="B79" s="143" t="s">
        <v>1138</v>
      </c>
      <c r="C79" s="152" t="s">
        <v>1012</v>
      </c>
      <c r="D79" s="151">
        <v>80</v>
      </c>
      <c r="E79" s="154"/>
      <c r="F79" s="154"/>
      <c r="G79" s="154">
        <f>17.88+41.73+18.62</f>
        <v>78.23</v>
      </c>
      <c r="H79" s="154">
        <f aca="true" t="shared" si="2" ref="H79:H110">D79-G79</f>
        <v>1.769999999999996</v>
      </c>
      <c r="I79" s="12"/>
      <c r="J79" s="157"/>
      <c r="K79" s="12"/>
    </row>
    <row r="80" spans="1:11" ht="37.5" customHeight="1">
      <c r="A80" s="142">
        <v>3932</v>
      </c>
      <c r="B80" s="143" t="s">
        <v>1139</v>
      </c>
      <c r="C80" s="152" t="s">
        <v>1013</v>
      </c>
      <c r="D80" s="151">
        <v>20</v>
      </c>
      <c r="E80" s="154"/>
      <c r="F80" s="154"/>
      <c r="G80" s="154">
        <f>3+17</f>
        <v>20</v>
      </c>
      <c r="H80" s="154">
        <f t="shared" si="2"/>
        <v>0</v>
      </c>
      <c r="I80" s="12"/>
      <c r="J80" s="157"/>
      <c r="K80" s="12"/>
    </row>
    <row r="81" spans="1:10" ht="37.5" customHeight="1">
      <c r="A81" s="142">
        <v>3934</v>
      </c>
      <c r="B81" s="143" t="s">
        <v>1140</v>
      </c>
      <c r="C81" s="163" t="s">
        <v>1014</v>
      </c>
      <c r="D81" s="151">
        <v>45</v>
      </c>
      <c r="E81" s="154"/>
      <c r="F81" s="154"/>
      <c r="G81" s="154">
        <v>45</v>
      </c>
      <c r="H81" s="154">
        <f t="shared" si="2"/>
        <v>0</v>
      </c>
      <c r="J81" s="155"/>
    </row>
    <row r="82" spans="1:10" ht="37.5" customHeight="1">
      <c r="A82" s="142">
        <v>3943</v>
      </c>
      <c r="B82" s="143" t="s">
        <v>1141</v>
      </c>
      <c r="C82" s="163" t="s">
        <v>1015</v>
      </c>
      <c r="D82" s="151">
        <v>174.316</v>
      </c>
      <c r="E82" s="154"/>
      <c r="F82" s="154"/>
      <c r="G82" s="154">
        <f>18.303+33.527+122.486</f>
        <v>174.316</v>
      </c>
      <c r="H82" s="154">
        <f t="shared" si="2"/>
        <v>0</v>
      </c>
      <c r="J82" s="155"/>
    </row>
    <row r="83" spans="1:10" ht="37.5" customHeight="1">
      <c r="A83" s="142">
        <v>4178</v>
      </c>
      <c r="B83" s="143" t="s">
        <v>1142</v>
      </c>
      <c r="C83" s="163" t="s">
        <v>1016</v>
      </c>
      <c r="D83" s="151">
        <v>331.491</v>
      </c>
      <c r="E83" s="154"/>
      <c r="F83" s="154"/>
      <c r="G83" s="154">
        <v>331.491</v>
      </c>
      <c r="H83" s="154">
        <f t="shared" si="2"/>
        <v>0</v>
      </c>
      <c r="J83" s="155"/>
    </row>
    <row r="84" spans="1:10" ht="37.5" customHeight="1">
      <c r="A84" s="142">
        <v>4544</v>
      </c>
      <c r="B84" s="143" t="s">
        <v>1143</v>
      </c>
      <c r="C84" s="163" t="s">
        <v>164</v>
      </c>
      <c r="D84" s="151">
        <v>140</v>
      </c>
      <c r="E84" s="154"/>
      <c r="F84" s="154"/>
      <c r="G84" s="154">
        <v>140</v>
      </c>
      <c r="H84" s="154">
        <f t="shared" si="2"/>
        <v>0</v>
      </c>
      <c r="I84" s="150"/>
      <c r="J84" s="155"/>
    </row>
    <row r="85" spans="1:10" ht="72" customHeight="1">
      <c r="A85" s="142">
        <v>3163</v>
      </c>
      <c r="B85" s="143" t="s">
        <v>1144</v>
      </c>
      <c r="C85" s="143" t="s">
        <v>1017</v>
      </c>
      <c r="D85" s="144">
        <v>185</v>
      </c>
      <c r="E85" s="144"/>
      <c r="F85" s="144"/>
      <c r="G85" s="144">
        <v>185</v>
      </c>
      <c r="H85" s="144">
        <f t="shared" si="2"/>
        <v>0</v>
      </c>
      <c r="J85" s="155"/>
    </row>
    <row r="86" spans="1:10" ht="75" customHeight="1">
      <c r="A86" s="142">
        <v>4261</v>
      </c>
      <c r="B86" s="143" t="s">
        <v>1145</v>
      </c>
      <c r="C86" s="143" t="s">
        <v>1010</v>
      </c>
      <c r="D86" s="151">
        <v>185</v>
      </c>
      <c r="E86" s="154"/>
      <c r="F86" s="154"/>
      <c r="G86" s="154">
        <v>185</v>
      </c>
      <c r="H86" s="154">
        <f t="shared" si="2"/>
        <v>0</v>
      </c>
      <c r="J86" s="155"/>
    </row>
    <row r="87" spans="1:10" ht="37.5" customHeight="1">
      <c r="A87" s="142">
        <v>4377</v>
      </c>
      <c r="B87" s="143" t="s">
        <v>1146</v>
      </c>
      <c r="C87" s="163" t="s">
        <v>1018</v>
      </c>
      <c r="D87" s="151">
        <v>27.914</v>
      </c>
      <c r="E87" s="154"/>
      <c r="F87" s="154"/>
      <c r="G87" s="154">
        <v>27.914</v>
      </c>
      <c r="H87" s="154">
        <f t="shared" si="2"/>
        <v>0</v>
      </c>
      <c r="J87" s="155"/>
    </row>
    <row r="88" spans="1:10" ht="47.25" customHeight="1">
      <c r="A88" s="142">
        <v>4265</v>
      </c>
      <c r="B88" s="143" t="s">
        <v>1147</v>
      </c>
      <c r="C88" s="164" t="s">
        <v>1019</v>
      </c>
      <c r="D88" s="151">
        <v>15.85</v>
      </c>
      <c r="E88" s="154"/>
      <c r="F88" s="154"/>
      <c r="G88" s="154">
        <f>14.99+0.86</f>
        <v>15.85</v>
      </c>
      <c r="H88" s="154">
        <f t="shared" si="2"/>
        <v>0</v>
      </c>
      <c r="J88" s="155"/>
    </row>
    <row r="89" spans="1:10" ht="33" customHeight="1">
      <c r="A89" s="142">
        <v>4754</v>
      </c>
      <c r="B89" s="143" t="s">
        <v>1148</v>
      </c>
      <c r="C89" s="163" t="s">
        <v>1020</v>
      </c>
      <c r="D89" s="151">
        <v>100</v>
      </c>
      <c r="E89" s="154"/>
      <c r="F89" s="154"/>
      <c r="G89" s="154">
        <v>100</v>
      </c>
      <c r="H89" s="154">
        <f t="shared" si="2"/>
        <v>0</v>
      </c>
      <c r="J89" s="155"/>
    </row>
    <row r="90" spans="1:10" ht="33" customHeight="1">
      <c r="A90" s="142">
        <v>4884</v>
      </c>
      <c r="B90" s="143" t="s">
        <v>1149</v>
      </c>
      <c r="C90" s="163" t="s">
        <v>1021</v>
      </c>
      <c r="D90" s="151">
        <v>100</v>
      </c>
      <c r="E90" s="154"/>
      <c r="F90" s="154"/>
      <c r="G90" s="154">
        <v>100</v>
      </c>
      <c r="H90" s="154">
        <f t="shared" si="2"/>
        <v>0</v>
      </c>
      <c r="J90" s="155"/>
    </row>
    <row r="91" spans="1:10" ht="33" customHeight="1">
      <c r="A91" s="142">
        <v>5244</v>
      </c>
      <c r="B91" s="143" t="s">
        <v>1150</v>
      </c>
      <c r="C91" s="163" t="s">
        <v>1022</v>
      </c>
      <c r="D91" s="151">
        <v>5</v>
      </c>
      <c r="E91" s="154"/>
      <c r="F91" s="154"/>
      <c r="G91" s="154">
        <v>4.95</v>
      </c>
      <c r="H91" s="154">
        <f t="shared" si="2"/>
        <v>0.04999999999999982</v>
      </c>
      <c r="J91" s="155"/>
    </row>
    <row r="92" spans="1:10" ht="36.75" customHeight="1">
      <c r="A92" s="142">
        <v>5310</v>
      </c>
      <c r="B92" s="143" t="s">
        <v>1151</v>
      </c>
      <c r="C92" s="163" t="s">
        <v>1023</v>
      </c>
      <c r="D92" s="151">
        <v>60</v>
      </c>
      <c r="E92" s="154"/>
      <c r="F92" s="154"/>
      <c r="G92" s="154">
        <f>31.29+28.7</f>
        <v>59.989999999999995</v>
      </c>
      <c r="H92" s="154">
        <f t="shared" si="2"/>
        <v>0.010000000000005116</v>
      </c>
      <c r="J92" s="155"/>
    </row>
    <row r="93" spans="1:10" ht="36.75" customHeight="1">
      <c r="A93" s="142">
        <v>5242</v>
      </c>
      <c r="B93" s="143" t="s">
        <v>1152</v>
      </c>
      <c r="C93" s="163" t="s">
        <v>1024</v>
      </c>
      <c r="D93" s="151">
        <v>200.274</v>
      </c>
      <c r="E93" s="154"/>
      <c r="F93" s="154"/>
      <c r="G93" s="154">
        <v>200.274</v>
      </c>
      <c r="H93" s="154">
        <f t="shared" si="2"/>
        <v>0</v>
      </c>
      <c r="J93" s="155"/>
    </row>
    <row r="94" spans="1:11" ht="62.25" customHeight="1">
      <c r="A94" s="149" t="s">
        <v>1153</v>
      </c>
      <c r="B94" s="143" t="s">
        <v>1154</v>
      </c>
      <c r="C94" s="163" t="s">
        <v>1025</v>
      </c>
      <c r="D94" s="151">
        <v>78.78</v>
      </c>
      <c r="E94" s="154"/>
      <c r="F94" s="154"/>
      <c r="G94" s="154">
        <f>11.197+56.881+10</f>
        <v>78.078</v>
      </c>
      <c r="H94" s="154">
        <f t="shared" si="2"/>
        <v>0.7019999999999982</v>
      </c>
      <c r="I94" s="150"/>
      <c r="J94" s="165"/>
      <c r="K94" s="9"/>
    </row>
    <row r="95" spans="1:10" ht="36" customHeight="1">
      <c r="A95" s="142">
        <v>5984</v>
      </c>
      <c r="B95" s="143" t="s">
        <v>1155</v>
      </c>
      <c r="C95" s="163" t="s">
        <v>1026</v>
      </c>
      <c r="D95" s="151">
        <v>30</v>
      </c>
      <c r="E95" s="154"/>
      <c r="F95" s="154"/>
      <c r="G95" s="154">
        <v>30</v>
      </c>
      <c r="H95" s="154">
        <f t="shared" si="2"/>
        <v>0</v>
      </c>
      <c r="I95" s="160"/>
      <c r="J95" s="166"/>
    </row>
    <row r="96" spans="1:10" ht="36" customHeight="1">
      <c r="A96" s="142">
        <v>5994</v>
      </c>
      <c r="B96" s="143" t="s">
        <v>1156</v>
      </c>
      <c r="C96" s="163" t="s">
        <v>1027</v>
      </c>
      <c r="D96" s="151">
        <v>89.661</v>
      </c>
      <c r="E96" s="154"/>
      <c r="F96" s="154"/>
      <c r="G96" s="154">
        <v>89.661</v>
      </c>
      <c r="H96" s="154">
        <f t="shared" si="2"/>
        <v>0</v>
      </c>
      <c r="I96" s="167"/>
      <c r="J96" s="166"/>
    </row>
    <row r="97" spans="1:10" ht="64.5" customHeight="1">
      <c r="A97" s="142">
        <v>3177</v>
      </c>
      <c r="B97" s="143" t="s">
        <v>1157</v>
      </c>
      <c r="C97" s="143" t="s">
        <v>1028</v>
      </c>
      <c r="D97" s="144">
        <v>10</v>
      </c>
      <c r="E97" s="144"/>
      <c r="F97" s="144"/>
      <c r="G97" s="144">
        <v>10</v>
      </c>
      <c r="H97" s="144">
        <f t="shared" si="2"/>
        <v>0</v>
      </c>
      <c r="I97" s="159"/>
      <c r="J97" s="168"/>
    </row>
    <row r="98" spans="1:10" ht="27.75" customHeight="1">
      <c r="A98" s="142">
        <v>1361</v>
      </c>
      <c r="B98" s="143" t="s">
        <v>1158</v>
      </c>
      <c r="C98" s="143" t="s">
        <v>1029</v>
      </c>
      <c r="D98" s="144">
        <v>54.264</v>
      </c>
      <c r="E98" s="144"/>
      <c r="F98" s="144"/>
      <c r="G98" s="144">
        <v>54.264</v>
      </c>
      <c r="H98" s="144">
        <f t="shared" si="2"/>
        <v>0</v>
      </c>
      <c r="J98" s="155"/>
    </row>
    <row r="99" spans="1:10" ht="42.75" customHeight="1">
      <c r="A99" s="142">
        <v>1363</v>
      </c>
      <c r="B99" s="143" t="s">
        <v>1159</v>
      </c>
      <c r="C99" s="143" t="s">
        <v>1030</v>
      </c>
      <c r="D99" s="144">
        <v>577.407</v>
      </c>
      <c r="E99" s="144"/>
      <c r="F99" s="144"/>
      <c r="G99" s="144">
        <v>577.407</v>
      </c>
      <c r="H99" s="144">
        <f t="shared" si="2"/>
        <v>0</v>
      </c>
      <c r="J99" s="155"/>
    </row>
    <row r="100" spans="1:10" ht="42.75" customHeight="1">
      <c r="A100" s="142">
        <v>1365</v>
      </c>
      <c r="B100" s="143" t="s">
        <v>1160</v>
      </c>
      <c r="C100" s="143" t="s">
        <v>1031</v>
      </c>
      <c r="D100" s="144">
        <v>123.147</v>
      </c>
      <c r="E100" s="144"/>
      <c r="F100" s="144"/>
      <c r="G100" s="144">
        <v>122.6</v>
      </c>
      <c r="H100" s="144">
        <f t="shared" si="2"/>
        <v>0.5470000000000113</v>
      </c>
      <c r="J100" s="155"/>
    </row>
    <row r="101" spans="1:10" ht="42.75" customHeight="1">
      <c r="A101" s="142">
        <v>1608</v>
      </c>
      <c r="B101" s="143" t="s">
        <v>1161</v>
      </c>
      <c r="C101" s="143" t="s">
        <v>1032</v>
      </c>
      <c r="D101" s="144">
        <v>194</v>
      </c>
      <c r="E101" s="144"/>
      <c r="F101" s="144"/>
      <c r="G101" s="144">
        <f>58+136</f>
        <v>194</v>
      </c>
      <c r="H101" s="144">
        <f t="shared" si="2"/>
        <v>0</v>
      </c>
      <c r="J101" s="155"/>
    </row>
    <row r="102" spans="1:10" ht="42.75" customHeight="1">
      <c r="A102" s="142">
        <v>2058</v>
      </c>
      <c r="B102" s="143" t="s">
        <v>1162</v>
      </c>
      <c r="C102" s="152" t="s">
        <v>1033</v>
      </c>
      <c r="D102" s="144">
        <v>15</v>
      </c>
      <c r="E102" s="144"/>
      <c r="F102" s="144"/>
      <c r="G102" s="144">
        <v>14.999</v>
      </c>
      <c r="H102" s="144">
        <f t="shared" si="2"/>
        <v>0.0009999999999994458</v>
      </c>
      <c r="J102" s="155"/>
    </row>
    <row r="103" spans="1:10" ht="29.25" customHeight="1">
      <c r="A103" s="142">
        <v>2077</v>
      </c>
      <c r="B103" s="143" t="s">
        <v>1163</v>
      </c>
      <c r="C103" s="152" t="s">
        <v>1034</v>
      </c>
      <c r="D103" s="144">
        <v>150</v>
      </c>
      <c r="E103" s="144"/>
      <c r="F103" s="144"/>
      <c r="G103" s="144">
        <f>22.07+127.93</f>
        <v>150</v>
      </c>
      <c r="H103" s="144">
        <f t="shared" si="2"/>
        <v>0</v>
      </c>
      <c r="I103" s="34"/>
      <c r="J103" s="155"/>
    </row>
    <row r="104" spans="1:10" ht="29.25" customHeight="1">
      <c r="A104" s="142">
        <v>2079</v>
      </c>
      <c r="B104" s="143" t="s">
        <v>1164</v>
      </c>
      <c r="C104" s="152" t="s">
        <v>1035</v>
      </c>
      <c r="D104" s="144">
        <v>100</v>
      </c>
      <c r="E104" s="144"/>
      <c r="F104" s="144"/>
      <c r="G104" s="144">
        <v>100</v>
      </c>
      <c r="H104" s="144">
        <f t="shared" si="2"/>
        <v>0</v>
      </c>
      <c r="J104" s="155"/>
    </row>
    <row r="105" spans="1:10" ht="29.25" customHeight="1">
      <c r="A105" s="142">
        <v>2183</v>
      </c>
      <c r="B105" s="143" t="s">
        <v>1059</v>
      </c>
      <c r="C105" s="152" t="s">
        <v>1036</v>
      </c>
      <c r="D105" s="144">
        <v>100</v>
      </c>
      <c r="E105" s="144"/>
      <c r="F105" s="144"/>
      <c r="G105" s="144">
        <v>100</v>
      </c>
      <c r="H105" s="144">
        <f t="shared" si="2"/>
        <v>0</v>
      </c>
      <c r="J105" s="155"/>
    </row>
    <row r="106" spans="1:10" ht="29.25" customHeight="1">
      <c r="A106" s="142">
        <v>2185</v>
      </c>
      <c r="B106" s="143" t="s">
        <v>1060</v>
      </c>
      <c r="C106" s="152" t="s">
        <v>1037</v>
      </c>
      <c r="D106" s="144">
        <v>50</v>
      </c>
      <c r="E106" s="144"/>
      <c r="F106" s="144"/>
      <c r="G106" s="144">
        <v>49.95</v>
      </c>
      <c r="H106" s="144">
        <f t="shared" si="2"/>
        <v>0.04999999999999716</v>
      </c>
      <c r="J106" s="155"/>
    </row>
    <row r="107" spans="1:10" ht="49.5" customHeight="1">
      <c r="A107" s="142">
        <v>2286</v>
      </c>
      <c r="B107" s="143" t="s">
        <v>1061</v>
      </c>
      <c r="C107" s="152" t="s">
        <v>1038</v>
      </c>
      <c r="D107" s="144">
        <v>120</v>
      </c>
      <c r="E107" s="144"/>
      <c r="F107" s="144"/>
      <c r="G107" s="144">
        <v>120</v>
      </c>
      <c r="H107" s="144">
        <f t="shared" si="2"/>
        <v>0</v>
      </c>
      <c r="J107" s="155"/>
    </row>
    <row r="108" spans="1:10" ht="36.75" customHeight="1">
      <c r="A108" s="142">
        <v>2727</v>
      </c>
      <c r="B108" s="143" t="s">
        <v>1062</v>
      </c>
      <c r="C108" s="152" t="s">
        <v>1039</v>
      </c>
      <c r="D108" s="144">
        <v>30</v>
      </c>
      <c r="E108" s="144"/>
      <c r="F108" s="144"/>
      <c r="G108" s="144">
        <v>30</v>
      </c>
      <c r="H108" s="144">
        <f t="shared" si="2"/>
        <v>0</v>
      </c>
      <c r="J108" s="155"/>
    </row>
    <row r="109" spans="1:10" ht="34.5" customHeight="1">
      <c r="A109" s="142">
        <v>2666.3139</v>
      </c>
      <c r="B109" s="143" t="s">
        <v>1063</v>
      </c>
      <c r="C109" s="152" t="s">
        <v>1040</v>
      </c>
      <c r="D109" s="144">
        <v>400</v>
      </c>
      <c r="E109" s="144"/>
      <c r="F109" s="144"/>
      <c r="G109" s="144">
        <v>399.99</v>
      </c>
      <c r="H109" s="144">
        <f t="shared" si="2"/>
        <v>0.009999999999990905</v>
      </c>
      <c r="J109" s="155"/>
    </row>
    <row r="110" spans="1:10" ht="34.5" customHeight="1">
      <c r="A110" s="142">
        <v>2731</v>
      </c>
      <c r="B110" s="143" t="s">
        <v>1064</v>
      </c>
      <c r="C110" s="152" t="s">
        <v>1041</v>
      </c>
      <c r="D110" s="144">
        <v>120</v>
      </c>
      <c r="E110" s="144"/>
      <c r="F110" s="144"/>
      <c r="G110" s="144">
        <v>120</v>
      </c>
      <c r="H110" s="144">
        <f t="shared" si="2"/>
        <v>0</v>
      </c>
      <c r="J110" s="155"/>
    </row>
    <row r="111" spans="1:10" ht="34.5" customHeight="1">
      <c r="A111" s="142">
        <v>3073.3198</v>
      </c>
      <c r="B111" s="143" t="s">
        <v>1065</v>
      </c>
      <c r="C111" s="143" t="s">
        <v>1042</v>
      </c>
      <c r="D111" s="144">
        <v>100</v>
      </c>
      <c r="E111" s="144"/>
      <c r="F111" s="144"/>
      <c r="G111" s="144">
        <f>7.6+12.4+35.7+4.8+16.7+22.533+0.27</f>
        <v>100.003</v>
      </c>
      <c r="H111" s="144">
        <f aca="true" t="shared" si="3" ref="H111:H142">D111-G111</f>
        <v>-0.0030000000000001137</v>
      </c>
      <c r="J111" s="155"/>
    </row>
    <row r="112" spans="1:10" ht="34.5" customHeight="1">
      <c r="A112" s="142">
        <v>3226</v>
      </c>
      <c r="B112" s="143" t="s">
        <v>1066</v>
      </c>
      <c r="C112" s="152" t="s">
        <v>1043</v>
      </c>
      <c r="D112" s="154">
        <v>100</v>
      </c>
      <c r="E112" s="144"/>
      <c r="F112" s="144"/>
      <c r="G112" s="144">
        <v>100</v>
      </c>
      <c r="H112" s="144">
        <f t="shared" si="3"/>
        <v>0</v>
      </c>
      <c r="J112" s="155"/>
    </row>
    <row r="113" spans="1:10" ht="34.5" customHeight="1">
      <c r="A113" s="142">
        <v>3976</v>
      </c>
      <c r="B113" s="143" t="s">
        <v>1067</v>
      </c>
      <c r="C113" s="152" t="s">
        <v>1044</v>
      </c>
      <c r="D113" s="154">
        <v>200</v>
      </c>
      <c r="E113" s="144"/>
      <c r="F113" s="144"/>
      <c r="G113" s="144">
        <v>200</v>
      </c>
      <c r="H113" s="144">
        <f t="shared" si="3"/>
        <v>0</v>
      </c>
      <c r="I113" s="169"/>
      <c r="J113" s="155"/>
    </row>
    <row r="114" spans="1:10" ht="34.5" customHeight="1">
      <c r="A114" s="142">
        <v>3253</v>
      </c>
      <c r="B114" s="143" t="s">
        <v>1068</v>
      </c>
      <c r="C114" s="152" t="s">
        <v>1045</v>
      </c>
      <c r="D114" s="154">
        <v>100</v>
      </c>
      <c r="E114" s="144"/>
      <c r="F114" s="144"/>
      <c r="G114" s="144">
        <f>46+51.2+2.5</f>
        <v>99.7</v>
      </c>
      <c r="H114" s="144">
        <f t="shared" si="3"/>
        <v>0.29999999999999716</v>
      </c>
      <c r="J114" s="155"/>
    </row>
    <row r="115" spans="1:10" ht="34.5" customHeight="1">
      <c r="A115" s="142">
        <v>3442</v>
      </c>
      <c r="B115" s="143" t="s">
        <v>1069</v>
      </c>
      <c r="C115" s="152" t="s">
        <v>1046</v>
      </c>
      <c r="D115" s="151">
        <v>150</v>
      </c>
      <c r="E115" s="154"/>
      <c r="F115" s="154"/>
      <c r="G115" s="154">
        <v>150</v>
      </c>
      <c r="H115" s="154">
        <f t="shared" si="3"/>
        <v>0</v>
      </c>
      <c r="J115" s="155"/>
    </row>
    <row r="116" spans="1:10" ht="34.5" customHeight="1">
      <c r="A116" s="142">
        <v>3430</v>
      </c>
      <c r="B116" s="143" t="s">
        <v>1070</v>
      </c>
      <c r="C116" s="152" t="s">
        <v>1047</v>
      </c>
      <c r="D116" s="151">
        <v>100</v>
      </c>
      <c r="E116" s="154"/>
      <c r="F116" s="154"/>
      <c r="G116" s="154">
        <v>100</v>
      </c>
      <c r="H116" s="154">
        <f t="shared" si="3"/>
        <v>0</v>
      </c>
      <c r="J116" s="155"/>
    </row>
    <row r="117" spans="1:10" ht="34.5" customHeight="1">
      <c r="A117" s="142">
        <v>3263</v>
      </c>
      <c r="B117" s="143" t="s">
        <v>1071</v>
      </c>
      <c r="C117" s="152" t="s">
        <v>1043</v>
      </c>
      <c r="D117" s="154">
        <v>50</v>
      </c>
      <c r="E117" s="144"/>
      <c r="F117" s="144"/>
      <c r="G117" s="144">
        <v>50</v>
      </c>
      <c r="H117" s="144">
        <f t="shared" si="3"/>
        <v>0</v>
      </c>
      <c r="J117" s="155"/>
    </row>
    <row r="118" spans="1:10" ht="44.25" customHeight="1">
      <c r="A118" s="158" t="s">
        <v>1072</v>
      </c>
      <c r="B118" s="143" t="s">
        <v>1073</v>
      </c>
      <c r="C118" s="163" t="s">
        <v>1074</v>
      </c>
      <c r="D118" s="151">
        <v>200</v>
      </c>
      <c r="E118" s="154"/>
      <c r="F118" s="154"/>
      <c r="G118" s="154">
        <f>40+60+30+18+50+2</f>
        <v>200</v>
      </c>
      <c r="H118" s="154">
        <f t="shared" si="3"/>
        <v>0</v>
      </c>
      <c r="J118" s="155"/>
    </row>
    <row r="119" spans="1:10" ht="39.75" customHeight="1">
      <c r="A119" s="158">
        <v>4235</v>
      </c>
      <c r="B119" s="143" t="s">
        <v>1075</v>
      </c>
      <c r="C119" s="163" t="s">
        <v>1048</v>
      </c>
      <c r="D119" s="151">
        <v>100</v>
      </c>
      <c r="E119" s="154"/>
      <c r="F119" s="154"/>
      <c r="G119" s="154">
        <f>7.6+60+10+10.31+12.09</f>
        <v>100</v>
      </c>
      <c r="H119" s="154">
        <f t="shared" si="3"/>
        <v>0</v>
      </c>
      <c r="J119" s="155"/>
    </row>
    <row r="120" spans="1:10" ht="39.75" customHeight="1">
      <c r="A120" s="158">
        <v>4892</v>
      </c>
      <c r="B120" s="143" t="s">
        <v>1076</v>
      </c>
      <c r="C120" s="163" t="s">
        <v>1049</v>
      </c>
      <c r="D120" s="151">
        <v>531.184</v>
      </c>
      <c r="E120" s="154"/>
      <c r="F120" s="154"/>
      <c r="G120" s="154">
        <v>529.3</v>
      </c>
      <c r="H120" s="154">
        <f t="shared" si="3"/>
        <v>1.8840000000000146</v>
      </c>
      <c r="J120" s="155"/>
    </row>
    <row r="121" spans="1:10" ht="39.75" customHeight="1">
      <c r="A121" s="158">
        <v>4730</v>
      </c>
      <c r="B121" s="143" t="s">
        <v>1077</v>
      </c>
      <c r="C121" s="163" t="s">
        <v>1050</v>
      </c>
      <c r="D121" s="151">
        <v>60</v>
      </c>
      <c r="E121" s="154"/>
      <c r="F121" s="154"/>
      <c r="G121" s="154">
        <v>60</v>
      </c>
      <c r="H121" s="154">
        <f t="shared" si="3"/>
        <v>0</v>
      </c>
      <c r="J121" s="155"/>
    </row>
    <row r="122" spans="1:10" ht="39.75" customHeight="1">
      <c r="A122" s="158">
        <v>5952</v>
      </c>
      <c r="B122" s="143" t="s">
        <v>1078</v>
      </c>
      <c r="C122" s="163" t="s">
        <v>1051</v>
      </c>
      <c r="D122" s="151">
        <v>3500</v>
      </c>
      <c r="E122" s="154"/>
      <c r="F122" s="154"/>
      <c r="G122" s="154">
        <v>3500</v>
      </c>
      <c r="H122" s="154">
        <f t="shared" si="3"/>
        <v>0</v>
      </c>
      <c r="J122" s="155"/>
    </row>
    <row r="123" spans="1:10" ht="39.75" customHeight="1">
      <c r="A123" s="158">
        <v>5894</v>
      </c>
      <c r="B123" s="143" t="s">
        <v>1079</v>
      </c>
      <c r="C123" s="163" t="s">
        <v>1052</v>
      </c>
      <c r="D123" s="151">
        <v>200</v>
      </c>
      <c r="E123" s="154"/>
      <c r="F123" s="154"/>
      <c r="G123" s="154">
        <v>185.07</v>
      </c>
      <c r="H123" s="154">
        <f t="shared" si="3"/>
        <v>14.930000000000007</v>
      </c>
      <c r="J123" s="155"/>
    </row>
    <row r="124" spans="1:10" ht="34.5" customHeight="1">
      <c r="A124" s="142">
        <v>3316</v>
      </c>
      <c r="B124" s="143" t="s">
        <v>1080</v>
      </c>
      <c r="C124" s="152" t="s">
        <v>1053</v>
      </c>
      <c r="D124" s="154">
        <v>40</v>
      </c>
      <c r="E124" s="144"/>
      <c r="F124" s="144"/>
      <c r="G124" s="144">
        <f>35.86+4.14</f>
        <v>40</v>
      </c>
      <c r="H124" s="144">
        <f t="shared" si="3"/>
        <v>0</v>
      </c>
      <c r="J124" s="155"/>
    </row>
    <row r="125" spans="1:8" ht="39.75" customHeight="1">
      <c r="A125" s="142">
        <v>3714</v>
      </c>
      <c r="B125" s="143" t="s">
        <v>1081</v>
      </c>
      <c r="C125" s="164" t="s">
        <v>1054</v>
      </c>
      <c r="D125" s="151">
        <v>260</v>
      </c>
      <c r="E125" s="154"/>
      <c r="F125" s="154"/>
      <c r="G125" s="154">
        <f>39.8+3.4+32.9+90+16.6+76.9</f>
        <v>259.6</v>
      </c>
      <c r="H125" s="154">
        <f t="shared" si="3"/>
        <v>0.39999999999997726</v>
      </c>
    </row>
    <row r="126" spans="1:8" ht="46.5" customHeight="1">
      <c r="A126" s="142">
        <v>4888</v>
      </c>
      <c r="B126" s="143" t="s">
        <v>1082</v>
      </c>
      <c r="C126" s="164" t="s">
        <v>1055</v>
      </c>
      <c r="D126" s="151">
        <v>404.9</v>
      </c>
      <c r="E126" s="154"/>
      <c r="F126" s="154"/>
      <c r="G126" s="154">
        <f>161.2+243.5</f>
        <v>404.7</v>
      </c>
      <c r="H126" s="154">
        <f t="shared" si="3"/>
        <v>0.19999999999998863</v>
      </c>
    </row>
    <row r="127" spans="1:8" ht="56.25">
      <c r="A127" s="142">
        <v>810</v>
      </c>
      <c r="B127" s="143" t="s">
        <v>1083</v>
      </c>
      <c r="C127" s="143" t="s">
        <v>1056</v>
      </c>
      <c r="D127" s="144">
        <v>40</v>
      </c>
      <c r="E127" s="144"/>
      <c r="F127" s="144"/>
      <c r="G127" s="144">
        <v>40</v>
      </c>
      <c r="H127" s="144">
        <f t="shared" si="3"/>
        <v>0</v>
      </c>
    </row>
    <row r="128" spans="1:8" ht="33.75">
      <c r="A128" s="142">
        <v>3432</v>
      </c>
      <c r="B128" s="143" t="s">
        <v>1084</v>
      </c>
      <c r="C128" s="152" t="s">
        <v>1057</v>
      </c>
      <c r="D128" s="151">
        <v>50</v>
      </c>
      <c r="E128" s="154"/>
      <c r="F128" s="154"/>
      <c r="G128" s="154">
        <f>15+35</f>
        <v>50</v>
      </c>
      <c r="H128" s="154">
        <f t="shared" si="3"/>
        <v>0</v>
      </c>
    </row>
    <row r="129" spans="1:8" ht="33.75">
      <c r="A129" s="142">
        <v>3332</v>
      </c>
      <c r="B129" s="143" t="s">
        <v>425</v>
      </c>
      <c r="C129" s="152" t="s">
        <v>1058</v>
      </c>
      <c r="D129" s="153">
        <v>90</v>
      </c>
      <c r="E129" s="154"/>
      <c r="F129" s="154"/>
      <c r="G129" s="154">
        <f>65+25</f>
        <v>90</v>
      </c>
      <c r="H129" s="154">
        <f t="shared" si="3"/>
        <v>0</v>
      </c>
    </row>
    <row r="130" spans="1:8" ht="45">
      <c r="A130" s="142">
        <v>832</v>
      </c>
      <c r="B130" s="143" t="s">
        <v>1085</v>
      </c>
      <c r="C130" s="143" t="s">
        <v>704</v>
      </c>
      <c r="D130" s="144">
        <v>565.668</v>
      </c>
      <c r="E130" s="144"/>
      <c r="F130" s="144"/>
      <c r="G130" s="144">
        <v>565.668</v>
      </c>
      <c r="H130" s="144">
        <f t="shared" si="3"/>
        <v>0</v>
      </c>
    </row>
    <row r="131" spans="1:8" ht="45">
      <c r="A131" s="149" t="s">
        <v>1086</v>
      </c>
      <c r="B131" s="143" t="s">
        <v>1087</v>
      </c>
      <c r="C131" s="143" t="s">
        <v>705</v>
      </c>
      <c r="D131" s="144">
        <v>124.628</v>
      </c>
      <c r="E131" s="144"/>
      <c r="F131" s="144"/>
      <c r="G131" s="144">
        <f>80.221+44.4</f>
        <v>124.62100000000001</v>
      </c>
      <c r="H131" s="144">
        <f t="shared" si="3"/>
        <v>0.006999999999990791</v>
      </c>
    </row>
    <row r="132" spans="1:8" ht="56.25">
      <c r="A132" s="142">
        <v>2241</v>
      </c>
      <c r="B132" s="143" t="s">
        <v>1088</v>
      </c>
      <c r="C132" s="152" t="s">
        <v>706</v>
      </c>
      <c r="D132" s="144">
        <v>7.3</v>
      </c>
      <c r="E132" s="144"/>
      <c r="F132" s="144"/>
      <c r="G132" s="144">
        <v>7.3</v>
      </c>
      <c r="H132" s="144">
        <f t="shared" si="3"/>
        <v>0</v>
      </c>
    </row>
    <row r="133" spans="1:8" ht="56.25">
      <c r="A133" s="142">
        <v>2448</v>
      </c>
      <c r="B133" s="143" t="s">
        <v>707</v>
      </c>
      <c r="C133" s="152" t="s">
        <v>708</v>
      </c>
      <c r="D133" s="144">
        <v>250</v>
      </c>
      <c r="E133" s="144"/>
      <c r="F133" s="144"/>
      <c r="G133" s="144">
        <v>250</v>
      </c>
      <c r="H133" s="144">
        <f t="shared" si="3"/>
        <v>0</v>
      </c>
    </row>
    <row r="134" spans="1:8" ht="66" customHeight="1">
      <c r="A134" s="142">
        <v>2452</v>
      </c>
      <c r="B134" s="143" t="s">
        <v>1089</v>
      </c>
      <c r="C134" s="152" t="s">
        <v>709</v>
      </c>
      <c r="D134" s="144">
        <v>115</v>
      </c>
      <c r="E134" s="144"/>
      <c r="F134" s="144"/>
      <c r="G134" s="144"/>
      <c r="H134" s="144">
        <f t="shared" si="3"/>
        <v>115</v>
      </c>
    </row>
    <row r="135" spans="1:8" ht="107.25" customHeight="1">
      <c r="A135" s="142">
        <v>2456</v>
      </c>
      <c r="B135" s="143" t="s">
        <v>1090</v>
      </c>
      <c r="C135" s="152" t="s">
        <v>100</v>
      </c>
      <c r="D135" s="144">
        <f>600</f>
        <v>600</v>
      </c>
      <c r="E135" s="144"/>
      <c r="F135" s="144"/>
      <c r="G135" s="144">
        <f>158.5+169.36+180.02</f>
        <v>507.88</v>
      </c>
      <c r="H135" s="144">
        <f t="shared" si="3"/>
        <v>92.12</v>
      </c>
    </row>
    <row r="136" spans="1:8" ht="48.75" customHeight="1">
      <c r="A136" s="142">
        <v>2466</v>
      </c>
      <c r="B136" s="143" t="s">
        <v>1091</v>
      </c>
      <c r="C136" s="152" t="s">
        <v>710</v>
      </c>
      <c r="D136" s="144">
        <v>35</v>
      </c>
      <c r="E136" s="144"/>
      <c r="F136" s="144"/>
      <c r="G136" s="144">
        <v>35</v>
      </c>
      <c r="H136" s="144">
        <f t="shared" si="3"/>
        <v>0</v>
      </c>
    </row>
    <row r="137" spans="1:8" ht="33" customHeight="1">
      <c r="A137" s="142">
        <v>2680</v>
      </c>
      <c r="B137" s="143" t="s">
        <v>1092</v>
      </c>
      <c r="C137" s="152" t="s">
        <v>711</v>
      </c>
      <c r="D137" s="144">
        <v>59</v>
      </c>
      <c r="E137" s="144"/>
      <c r="F137" s="144"/>
      <c r="G137" s="144">
        <v>59</v>
      </c>
      <c r="H137" s="144">
        <f t="shared" si="3"/>
        <v>0</v>
      </c>
    </row>
    <row r="138" spans="1:8" ht="39" customHeight="1">
      <c r="A138" s="142">
        <v>3069</v>
      </c>
      <c r="B138" s="143" t="s">
        <v>1093</v>
      </c>
      <c r="C138" s="152" t="s">
        <v>712</v>
      </c>
      <c r="D138" s="144">
        <v>100</v>
      </c>
      <c r="E138" s="144"/>
      <c r="F138" s="144"/>
      <c r="G138" s="144">
        <v>94.8</v>
      </c>
      <c r="H138" s="144">
        <f t="shared" si="3"/>
        <v>5.200000000000003</v>
      </c>
    </row>
    <row r="139" spans="1:8" ht="66" customHeight="1">
      <c r="A139" s="142">
        <v>2723</v>
      </c>
      <c r="B139" s="143" t="s">
        <v>713</v>
      </c>
      <c r="C139" s="152" t="s">
        <v>714</v>
      </c>
      <c r="D139" s="144">
        <v>290</v>
      </c>
      <c r="E139" s="144"/>
      <c r="F139" s="144"/>
      <c r="G139" s="144">
        <v>185.6</v>
      </c>
      <c r="H139" s="144">
        <f t="shared" si="3"/>
        <v>104.4</v>
      </c>
    </row>
    <row r="140" spans="1:8" ht="39" customHeight="1">
      <c r="A140" s="142">
        <v>3047</v>
      </c>
      <c r="B140" s="143" t="s">
        <v>1094</v>
      </c>
      <c r="C140" s="152" t="s">
        <v>715</v>
      </c>
      <c r="D140" s="144">
        <v>200</v>
      </c>
      <c r="E140" s="144"/>
      <c r="F140" s="144"/>
      <c r="G140" s="144">
        <v>184</v>
      </c>
      <c r="H140" s="144">
        <f t="shared" si="3"/>
        <v>16</v>
      </c>
    </row>
    <row r="141" spans="1:8" ht="63" customHeight="1">
      <c r="A141" s="142">
        <v>2083</v>
      </c>
      <c r="B141" s="143" t="s">
        <v>723</v>
      </c>
      <c r="C141" s="152" t="s">
        <v>724</v>
      </c>
      <c r="D141" s="144">
        <v>62</v>
      </c>
      <c r="E141" s="144"/>
      <c r="F141" s="144"/>
      <c r="G141" s="144">
        <v>56</v>
      </c>
      <c r="H141" s="144">
        <f t="shared" si="3"/>
        <v>6</v>
      </c>
    </row>
    <row r="142" spans="1:8" ht="112.5" customHeight="1">
      <c r="A142" s="158" t="s">
        <v>1095</v>
      </c>
      <c r="B142" s="143" t="s">
        <v>725</v>
      </c>
      <c r="C142" s="152" t="s">
        <v>101</v>
      </c>
      <c r="D142" s="144">
        <v>275</v>
      </c>
      <c r="E142" s="144"/>
      <c r="F142" s="144"/>
      <c r="G142" s="144">
        <f>33.6+90+100.8</f>
        <v>224.39999999999998</v>
      </c>
      <c r="H142" s="144">
        <f t="shared" si="3"/>
        <v>50.60000000000002</v>
      </c>
    </row>
    <row r="143" spans="1:8" ht="56.25" customHeight="1">
      <c r="A143" s="142">
        <v>3150</v>
      </c>
      <c r="B143" s="143" t="s">
        <v>866</v>
      </c>
      <c r="C143" s="152" t="s">
        <v>580</v>
      </c>
      <c r="D143" s="144">
        <v>30</v>
      </c>
      <c r="E143" s="144"/>
      <c r="F143" s="144"/>
      <c r="G143" s="144">
        <v>29.9</v>
      </c>
      <c r="H143" s="144">
        <f aca="true" t="shared" si="4" ref="H143:H152">D143-G143</f>
        <v>0.10000000000000142</v>
      </c>
    </row>
    <row r="144" spans="1:8" ht="26.25" customHeight="1">
      <c r="A144" s="142">
        <v>3145</v>
      </c>
      <c r="B144" s="143" t="s">
        <v>867</v>
      </c>
      <c r="C144" s="143" t="s">
        <v>7</v>
      </c>
      <c r="D144" s="144">
        <v>65.2</v>
      </c>
      <c r="E144" s="144"/>
      <c r="F144" s="144"/>
      <c r="G144" s="144">
        <f>25.1+40.1</f>
        <v>65.2</v>
      </c>
      <c r="H144" s="144">
        <f t="shared" si="4"/>
        <v>0</v>
      </c>
    </row>
    <row r="145" spans="1:8" ht="39.75" customHeight="1">
      <c r="A145" s="142">
        <v>3459</v>
      </c>
      <c r="B145" s="143" t="s">
        <v>868</v>
      </c>
      <c r="C145" s="163" t="s">
        <v>8</v>
      </c>
      <c r="D145" s="151">
        <v>600</v>
      </c>
      <c r="E145" s="154"/>
      <c r="F145" s="154"/>
      <c r="G145" s="154">
        <f>59.99+59.99+479.92</f>
        <v>599.9</v>
      </c>
      <c r="H145" s="154">
        <f t="shared" si="4"/>
        <v>0.10000000000002274</v>
      </c>
    </row>
    <row r="146" spans="1:8" ht="84" customHeight="1">
      <c r="A146" s="142">
        <v>3436</v>
      </c>
      <c r="B146" s="143" t="s">
        <v>869</v>
      </c>
      <c r="C146" s="152" t="s">
        <v>102</v>
      </c>
      <c r="D146" s="151">
        <v>150</v>
      </c>
      <c r="E146" s="154"/>
      <c r="F146" s="154"/>
      <c r="G146" s="154">
        <v>105.45</v>
      </c>
      <c r="H146" s="154">
        <f t="shared" si="4"/>
        <v>44.55</v>
      </c>
    </row>
    <row r="147" spans="1:8" ht="44.25" customHeight="1">
      <c r="A147" s="142">
        <v>3607</v>
      </c>
      <c r="B147" s="143" t="s">
        <v>870</v>
      </c>
      <c r="C147" s="152" t="s">
        <v>9</v>
      </c>
      <c r="D147" s="151">
        <v>300</v>
      </c>
      <c r="E147" s="154"/>
      <c r="F147" s="154"/>
      <c r="G147" s="154">
        <f>138+136.5+19.2</f>
        <v>293.7</v>
      </c>
      <c r="H147" s="154">
        <f t="shared" si="4"/>
        <v>6.300000000000011</v>
      </c>
    </row>
    <row r="148" spans="1:8" ht="44.25" customHeight="1">
      <c r="A148" s="142">
        <v>3701</v>
      </c>
      <c r="B148" s="143" t="s">
        <v>871</v>
      </c>
      <c r="C148" s="152" t="s">
        <v>10</v>
      </c>
      <c r="D148" s="151">
        <v>59.132</v>
      </c>
      <c r="E148" s="154"/>
      <c r="F148" s="154"/>
      <c r="G148" s="154">
        <v>59.132</v>
      </c>
      <c r="H148" s="154">
        <f t="shared" si="4"/>
        <v>0</v>
      </c>
    </row>
    <row r="149" spans="1:8" ht="39" customHeight="1">
      <c r="A149" s="142">
        <v>3899</v>
      </c>
      <c r="B149" s="143" t="s">
        <v>872</v>
      </c>
      <c r="C149" s="163" t="s">
        <v>11</v>
      </c>
      <c r="D149" s="151">
        <v>25</v>
      </c>
      <c r="E149" s="154"/>
      <c r="F149" s="154"/>
      <c r="G149" s="154">
        <v>25</v>
      </c>
      <c r="H149" s="154">
        <f t="shared" si="4"/>
        <v>0</v>
      </c>
    </row>
    <row r="150" spans="1:8" ht="39" customHeight="1">
      <c r="A150" s="142">
        <v>3897</v>
      </c>
      <c r="B150" s="143" t="s">
        <v>873</v>
      </c>
      <c r="C150" s="164" t="s">
        <v>12</v>
      </c>
      <c r="D150" s="151">
        <v>294</v>
      </c>
      <c r="E150" s="154"/>
      <c r="F150" s="154"/>
      <c r="G150" s="154"/>
      <c r="H150" s="154">
        <f t="shared" si="4"/>
        <v>294</v>
      </c>
    </row>
    <row r="151" spans="1:8" ht="71.25" customHeight="1">
      <c r="A151" s="142">
        <v>3922</v>
      </c>
      <c r="B151" s="143" t="s">
        <v>874</v>
      </c>
      <c r="C151" s="163" t="s">
        <v>13</v>
      </c>
      <c r="D151" s="151">
        <v>35</v>
      </c>
      <c r="E151" s="154"/>
      <c r="F151" s="154"/>
      <c r="G151" s="154"/>
      <c r="H151" s="154">
        <f t="shared" si="4"/>
        <v>35</v>
      </c>
    </row>
    <row r="152" spans="1:8" ht="44.25" customHeight="1">
      <c r="A152" s="142">
        <v>3424</v>
      </c>
      <c r="B152" s="143" t="s">
        <v>534</v>
      </c>
      <c r="C152" s="152" t="s">
        <v>14</v>
      </c>
      <c r="D152" s="151">
        <v>41.403</v>
      </c>
      <c r="E152" s="154"/>
      <c r="F152" s="154"/>
      <c r="G152" s="154">
        <v>41.403</v>
      </c>
      <c r="H152" s="154">
        <f t="shared" si="4"/>
        <v>0</v>
      </c>
    </row>
    <row r="153" spans="1:8" ht="43.5" customHeight="1">
      <c r="A153" s="142">
        <v>3605</v>
      </c>
      <c r="B153" s="143" t="s">
        <v>535</v>
      </c>
      <c r="C153" s="143" t="s">
        <v>15</v>
      </c>
      <c r="D153" s="151">
        <v>1104.35</v>
      </c>
      <c r="E153" s="154"/>
      <c r="F153" s="154"/>
      <c r="G153" s="154">
        <v>1104.35</v>
      </c>
      <c r="H153" s="154">
        <f>D462-G462</f>
        <v>0</v>
      </c>
    </row>
    <row r="154" spans="1:8" ht="43.5" customHeight="1">
      <c r="A154" s="142">
        <v>4499</v>
      </c>
      <c r="B154" s="143" t="s">
        <v>536</v>
      </c>
      <c r="C154" s="163" t="s">
        <v>16</v>
      </c>
      <c r="D154" s="151">
        <v>17.5</v>
      </c>
      <c r="E154" s="154"/>
      <c r="F154" s="154"/>
      <c r="G154" s="154"/>
      <c r="H154" s="154">
        <f aca="true" t="shared" si="5" ref="H154:H217">D154-G154</f>
        <v>17.5</v>
      </c>
    </row>
    <row r="155" spans="1:8" ht="43.5" customHeight="1">
      <c r="A155" s="142">
        <v>5350</v>
      </c>
      <c r="B155" s="143" t="s">
        <v>537</v>
      </c>
      <c r="C155" s="163" t="s">
        <v>17</v>
      </c>
      <c r="D155" s="151">
        <v>190</v>
      </c>
      <c r="E155" s="154"/>
      <c r="F155" s="154"/>
      <c r="G155" s="151">
        <v>189.86</v>
      </c>
      <c r="H155" s="154">
        <f t="shared" si="5"/>
        <v>0.13999999999998636</v>
      </c>
    </row>
    <row r="156" spans="1:8" ht="37.5" customHeight="1">
      <c r="A156" s="142">
        <v>4517</v>
      </c>
      <c r="B156" s="143" t="s">
        <v>538</v>
      </c>
      <c r="C156" s="164" t="s">
        <v>18</v>
      </c>
      <c r="D156" s="151">
        <v>72</v>
      </c>
      <c r="E156" s="154"/>
      <c r="F156" s="154"/>
      <c r="G156" s="154">
        <v>70</v>
      </c>
      <c r="H156" s="154">
        <f t="shared" si="5"/>
        <v>2</v>
      </c>
    </row>
    <row r="157" spans="1:8" ht="41.25" customHeight="1">
      <c r="A157" s="142">
        <v>3192</v>
      </c>
      <c r="B157" s="143" t="s">
        <v>539</v>
      </c>
      <c r="C157" s="143" t="s">
        <v>19</v>
      </c>
      <c r="D157" s="154">
        <v>75.292</v>
      </c>
      <c r="E157" s="144"/>
      <c r="F157" s="144"/>
      <c r="G157" s="144">
        <v>75.292</v>
      </c>
      <c r="H157" s="144">
        <f t="shared" si="5"/>
        <v>0</v>
      </c>
    </row>
    <row r="158" spans="1:8" ht="45.75" customHeight="1">
      <c r="A158" s="142">
        <v>965</v>
      </c>
      <c r="B158" s="143" t="s">
        <v>540</v>
      </c>
      <c r="C158" s="143" t="s">
        <v>20</v>
      </c>
      <c r="D158" s="144">
        <v>66.139</v>
      </c>
      <c r="E158" s="144"/>
      <c r="F158" s="144"/>
      <c r="G158" s="144">
        <v>66.139</v>
      </c>
      <c r="H158" s="144">
        <f t="shared" si="5"/>
        <v>0</v>
      </c>
    </row>
    <row r="159" spans="1:8" ht="55.5" customHeight="1">
      <c r="A159" s="142">
        <v>2239</v>
      </c>
      <c r="B159" s="143" t="s">
        <v>541</v>
      </c>
      <c r="C159" s="152" t="s">
        <v>21</v>
      </c>
      <c r="D159" s="144">
        <v>135</v>
      </c>
      <c r="E159" s="144"/>
      <c r="F159" s="144"/>
      <c r="G159" s="144">
        <v>134.73</v>
      </c>
      <c r="H159" s="144">
        <f t="shared" si="5"/>
        <v>0.27000000000001023</v>
      </c>
    </row>
    <row r="160" spans="1:8" ht="55.5" customHeight="1">
      <c r="A160" s="142">
        <v>2189</v>
      </c>
      <c r="B160" s="143" t="s">
        <v>542</v>
      </c>
      <c r="C160" s="152" t="s">
        <v>22</v>
      </c>
      <c r="D160" s="144">
        <v>398.24</v>
      </c>
      <c r="E160" s="144"/>
      <c r="F160" s="144"/>
      <c r="G160" s="144">
        <v>398.04</v>
      </c>
      <c r="H160" s="144">
        <f t="shared" si="5"/>
        <v>0.19999999999998863</v>
      </c>
    </row>
    <row r="161" spans="1:8" ht="36.75" customHeight="1">
      <c r="A161" s="142">
        <v>2468</v>
      </c>
      <c r="B161" s="143" t="s">
        <v>543</v>
      </c>
      <c r="C161" s="152" t="s">
        <v>23</v>
      </c>
      <c r="D161" s="144">
        <v>100</v>
      </c>
      <c r="E161" s="144"/>
      <c r="F161" s="144"/>
      <c r="G161" s="144">
        <v>99.99</v>
      </c>
      <c r="H161" s="144">
        <f t="shared" si="5"/>
        <v>0.010000000000005116</v>
      </c>
    </row>
    <row r="162" spans="1:8" ht="36.75" customHeight="1">
      <c r="A162" s="142">
        <v>2470</v>
      </c>
      <c r="B162" s="143" t="s">
        <v>544</v>
      </c>
      <c r="C162" s="152" t="s">
        <v>24</v>
      </c>
      <c r="D162" s="144">
        <v>190</v>
      </c>
      <c r="E162" s="144"/>
      <c r="F162" s="144"/>
      <c r="G162" s="144">
        <v>169.38</v>
      </c>
      <c r="H162" s="144">
        <f t="shared" si="5"/>
        <v>20.620000000000005</v>
      </c>
    </row>
    <row r="163" spans="1:8" ht="36.75" customHeight="1">
      <c r="A163" s="142">
        <v>2442</v>
      </c>
      <c r="B163" s="143" t="s">
        <v>545</v>
      </c>
      <c r="C163" s="152" t="s">
        <v>25</v>
      </c>
      <c r="D163" s="144">
        <v>100</v>
      </c>
      <c r="E163" s="144"/>
      <c r="F163" s="144"/>
      <c r="G163" s="144">
        <f>96.84+3.16</f>
        <v>100</v>
      </c>
      <c r="H163" s="144">
        <f t="shared" si="5"/>
        <v>0</v>
      </c>
    </row>
    <row r="164" spans="1:8" ht="62.25" customHeight="1">
      <c r="A164" s="142">
        <v>2458</v>
      </c>
      <c r="B164" s="143" t="s">
        <v>26</v>
      </c>
      <c r="C164" s="152" t="s">
        <v>27</v>
      </c>
      <c r="D164" s="144">
        <v>165</v>
      </c>
      <c r="E164" s="144"/>
      <c r="F164" s="144"/>
      <c r="G164" s="144">
        <v>164.99</v>
      </c>
      <c r="H164" s="144">
        <f t="shared" si="5"/>
        <v>0.009999999999990905</v>
      </c>
    </row>
    <row r="165" spans="1:8" ht="40.5" customHeight="1">
      <c r="A165" s="142">
        <v>2450</v>
      </c>
      <c r="B165" s="143" t="s">
        <v>546</v>
      </c>
      <c r="C165" s="152" t="s">
        <v>28</v>
      </c>
      <c r="D165" s="144">
        <v>50</v>
      </c>
      <c r="E165" s="144"/>
      <c r="F165" s="144"/>
      <c r="G165" s="144">
        <v>50</v>
      </c>
      <c r="H165" s="144">
        <f t="shared" si="5"/>
        <v>0</v>
      </c>
    </row>
    <row r="166" spans="1:8" ht="40.5" customHeight="1">
      <c r="A166" s="142">
        <v>2454</v>
      </c>
      <c r="B166" s="143" t="s">
        <v>547</v>
      </c>
      <c r="C166" s="152" t="s">
        <v>29</v>
      </c>
      <c r="D166" s="144">
        <v>100</v>
      </c>
      <c r="E166" s="144"/>
      <c r="F166" s="144"/>
      <c r="G166" s="144">
        <v>99.6</v>
      </c>
      <c r="H166" s="144">
        <f t="shared" si="5"/>
        <v>0.4000000000000057</v>
      </c>
    </row>
    <row r="167" spans="1:8" ht="104.25" customHeight="1">
      <c r="A167" s="142">
        <v>2456</v>
      </c>
      <c r="B167" s="143" t="s">
        <v>1090</v>
      </c>
      <c r="C167" s="152" t="s">
        <v>103</v>
      </c>
      <c r="D167" s="144">
        <v>180</v>
      </c>
      <c r="E167" s="144"/>
      <c r="F167" s="144"/>
      <c r="G167" s="144">
        <v>179.9</v>
      </c>
      <c r="H167" s="144">
        <f t="shared" si="5"/>
        <v>0.09999999999999432</v>
      </c>
    </row>
    <row r="168" spans="1:8" ht="68.25" customHeight="1">
      <c r="A168" s="142">
        <v>3339</v>
      </c>
      <c r="B168" s="143" t="s">
        <v>30</v>
      </c>
      <c r="C168" s="152" t="s">
        <v>31</v>
      </c>
      <c r="D168" s="144">
        <v>60</v>
      </c>
      <c r="E168" s="144"/>
      <c r="F168" s="144"/>
      <c r="G168" s="144">
        <v>59.98</v>
      </c>
      <c r="H168" s="144">
        <f t="shared" si="5"/>
        <v>0.020000000000003126</v>
      </c>
    </row>
    <row r="169" spans="1:8" ht="45" customHeight="1">
      <c r="A169" s="142">
        <v>2444</v>
      </c>
      <c r="B169" s="143" t="s">
        <v>548</v>
      </c>
      <c r="C169" s="152" t="s">
        <v>32</v>
      </c>
      <c r="D169" s="144">
        <v>120</v>
      </c>
      <c r="E169" s="144"/>
      <c r="F169" s="144"/>
      <c r="G169" s="144">
        <v>106.358</v>
      </c>
      <c r="H169" s="144">
        <f t="shared" si="5"/>
        <v>13.641999999999996</v>
      </c>
    </row>
    <row r="170" spans="1:8" ht="45" customHeight="1">
      <c r="A170" s="142">
        <v>2446</v>
      </c>
      <c r="B170" s="143" t="s">
        <v>549</v>
      </c>
      <c r="C170" s="152" t="s">
        <v>33</v>
      </c>
      <c r="D170" s="144">
        <v>170</v>
      </c>
      <c r="E170" s="144"/>
      <c r="F170" s="144"/>
      <c r="G170" s="144">
        <v>168</v>
      </c>
      <c r="H170" s="144">
        <f t="shared" si="5"/>
        <v>2</v>
      </c>
    </row>
    <row r="171" spans="1:8" ht="86.25" customHeight="1">
      <c r="A171" s="142">
        <v>2462</v>
      </c>
      <c r="B171" s="143" t="s">
        <v>550</v>
      </c>
      <c r="C171" s="152" t="s">
        <v>104</v>
      </c>
      <c r="D171" s="144">
        <v>100</v>
      </c>
      <c r="E171" s="144"/>
      <c r="F171" s="144"/>
      <c r="G171" s="144">
        <v>100</v>
      </c>
      <c r="H171" s="144">
        <f t="shared" si="5"/>
        <v>0</v>
      </c>
    </row>
    <row r="172" spans="1:8" ht="46.5" customHeight="1">
      <c r="A172" s="142">
        <v>2472</v>
      </c>
      <c r="B172" s="143" t="s">
        <v>551</v>
      </c>
      <c r="C172" s="152" t="s">
        <v>34</v>
      </c>
      <c r="D172" s="144">
        <v>50</v>
      </c>
      <c r="E172" s="144"/>
      <c r="F172" s="144"/>
      <c r="G172" s="144">
        <f>30+20</f>
        <v>50</v>
      </c>
      <c r="H172" s="144">
        <f t="shared" si="5"/>
        <v>0</v>
      </c>
    </row>
    <row r="173" spans="1:8" ht="66.75" customHeight="1">
      <c r="A173" s="142">
        <v>3210</v>
      </c>
      <c r="B173" s="143" t="s">
        <v>35</v>
      </c>
      <c r="C173" s="152" t="s">
        <v>36</v>
      </c>
      <c r="D173" s="144">
        <v>300</v>
      </c>
      <c r="E173" s="144"/>
      <c r="F173" s="144"/>
      <c r="G173" s="144">
        <v>299.6</v>
      </c>
      <c r="H173" s="144">
        <f t="shared" si="5"/>
        <v>0.39999999999997726</v>
      </c>
    </row>
    <row r="174" spans="1:8" ht="31.5" customHeight="1">
      <c r="A174" s="142">
        <v>2656</v>
      </c>
      <c r="B174" s="143" t="s">
        <v>552</v>
      </c>
      <c r="C174" s="152" t="s">
        <v>37</v>
      </c>
      <c r="D174" s="144">
        <v>50</v>
      </c>
      <c r="E174" s="144"/>
      <c r="F174" s="144"/>
      <c r="G174" s="144">
        <v>50</v>
      </c>
      <c r="H174" s="144">
        <f t="shared" si="5"/>
        <v>0</v>
      </c>
    </row>
    <row r="175" spans="1:8" ht="39" customHeight="1">
      <c r="A175" s="142">
        <v>2719</v>
      </c>
      <c r="B175" s="143" t="s">
        <v>553</v>
      </c>
      <c r="C175" s="143" t="s">
        <v>38</v>
      </c>
      <c r="D175" s="144">
        <v>325.2</v>
      </c>
      <c r="E175" s="144"/>
      <c r="F175" s="144"/>
      <c r="G175" s="144">
        <f>265.7+59.5</f>
        <v>325.2</v>
      </c>
      <c r="H175" s="144">
        <f t="shared" si="5"/>
        <v>0</v>
      </c>
    </row>
    <row r="176" spans="1:8" ht="56.25" customHeight="1">
      <c r="A176" s="158" t="s">
        <v>168</v>
      </c>
      <c r="B176" s="143" t="s">
        <v>39</v>
      </c>
      <c r="C176" s="152" t="s">
        <v>40</v>
      </c>
      <c r="D176" s="154">
        <v>608</v>
      </c>
      <c r="E176" s="144"/>
      <c r="F176" s="144"/>
      <c r="G176" s="144">
        <f>149.95+149.8+157.8+149.9</f>
        <v>607.45</v>
      </c>
      <c r="H176" s="144">
        <f t="shared" si="5"/>
        <v>0.5499999999999545</v>
      </c>
    </row>
    <row r="177" spans="1:8" ht="39" customHeight="1">
      <c r="A177" s="142">
        <v>2788</v>
      </c>
      <c r="B177" s="143" t="s">
        <v>176</v>
      </c>
      <c r="C177" s="152" t="s">
        <v>41</v>
      </c>
      <c r="D177" s="144">
        <v>30</v>
      </c>
      <c r="E177" s="144"/>
      <c r="F177" s="144"/>
      <c r="G177" s="144">
        <v>30</v>
      </c>
      <c r="H177" s="144">
        <f t="shared" si="5"/>
        <v>0</v>
      </c>
    </row>
    <row r="178" spans="1:8" ht="39" customHeight="1">
      <c r="A178" s="142">
        <v>2652</v>
      </c>
      <c r="B178" s="143" t="s">
        <v>177</v>
      </c>
      <c r="C178" s="152" t="s">
        <v>42</v>
      </c>
      <c r="D178" s="144">
        <v>200</v>
      </c>
      <c r="E178" s="144"/>
      <c r="F178" s="144"/>
      <c r="G178" s="144">
        <v>199.8</v>
      </c>
      <c r="H178" s="144">
        <f t="shared" si="5"/>
        <v>0.19999999999998863</v>
      </c>
    </row>
    <row r="179" spans="1:8" ht="39" customHeight="1">
      <c r="A179" s="142">
        <v>3007</v>
      </c>
      <c r="B179" s="143" t="s">
        <v>178</v>
      </c>
      <c r="C179" s="143" t="s">
        <v>43</v>
      </c>
      <c r="D179" s="144">
        <v>137.491</v>
      </c>
      <c r="E179" s="144"/>
      <c r="F179" s="144"/>
      <c r="G179" s="144">
        <v>137.491</v>
      </c>
      <c r="H179" s="144">
        <f t="shared" si="5"/>
        <v>0</v>
      </c>
    </row>
    <row r="180" spans="1:8" ht="28.5" customHeight="1">
      <c r="A180" s="142">
        <v>3027</v>
      </c>
      <c r="B180" s="143" t="s">
        <v>179</v>
      </c>
      <c r="C180" s="152" t="s">
        <v>44</v>
      </c>
      <c r="D180" s="144">
        <v>350</v>
      </c>
      <c r="E180" s="144"/>
      <c r="F180" s="144"/>
      <c r="G180" s="144">
        <v>349.81</v>
      </c>
      <c r="H180" s="144">
        <f t="shared" si="5"/>
        <v>0.18999999999999773</v>
      </c>
    </row>
    <row r="181" spans="1:8" ht="44.25" customHeight="1">
      <c r="A181" s="142">
        <v>3031</v>
      </c>
      <c r="B181" s="143" t="s">
        <v>180</v>
      </c>
      <c r="C181" s="152" t="s">
        <v>45</v>
      </c>
      <c r="D181" s="144">
        <v>137</v>
      </c>
      <c r="E181" s="144"/>
      <c r="F181" s="144"/>
      <c r="G181" s="144">
        <v>136.99</v>
      </c>
      <c r="H181" s="144">
        <f t="shared" si="5"/>
        <v>0.009999999999990905</v>
      </c>
    </row>
    <row r="182" spans="1:8" ht="27" customHeight="1">
      <c r="A182" s="142">
        <v>3039</v>
      </c>
      <c r="B182" s="143" t="s">
        <v>181</v>
      </c>
      <c r="C182" s="152" t="s">
        <v>37</v>
      </c>
      <c r="D182" s="144">
        <v>400</v>
      </c>
      <c r="E182" s="144"/>
      <c r="F182" s="144"/>
      <c r="G182" s="144">
        <f>198+198</f>
        <v>396</v>
      </c>
      <c r="H182" s="144">
        <f t="shared" si="5"/>
        <v>4</v>
      </c>
    </row>
    <row r="183" spans="1:8" ht="35.25" customHeight="1">
      <c r="A183" s="142">
        <v>3062</v>
      </c>
      <c r="B183" s="143" t="s">
        <v>182</v>
      </c>
      <c r="C183" s="143" t="s">
        <v>46</v>
      </c>
      <c r="D183" s="144">
        <v>132.131</v>
      </c>
      <c r="E183" s="144">
        <v>132.131</v>
      </c>
      <c r="F183" s="144">
        <v>132.131</v>
      </c>
      <c r="G183" s="144">
        <v>132.131</v>
      </c>
      <c r="H183" s="144">
        <f t="shared" si="5"/>
        <v>0</v>
      </c>
    </row>
    <row r="184" spans="1:8" ht="51" customHeight="1">
      <c r="A184" s="142">
        <v>3067</v>
      </c>
      <c r="B184" s="143" t="s">
        <v>183</v>
      </c>
      <c r="C184" s="152" t="s">
        <v>47</v>
      </c>
      <c r="D184" s="144">
        <v>100</v>
      </c>
      <c r="E184" s="144"/>
      <c r="F184" s="144"/>
      <c r="G184" s="144">
        <v>99.9</v>
      </c>
      <c r="H184" s="144">
        <f t="shared" si="5"/>
        <v>0.09999999999999432</v>
      </c>
    </row>
    <row r="185" spans="1:8" ht="31.5" customHeight="1">
      <c r="A185" s="142">
        <v>3069</v>
      </c>
      <c r="B185" s="143" t="s">
        <v>1093</v>
      </c>
      <c r="C185" s="152" t="s">
        <v>48</v>
      </c>
      <c r="D185" s="144">
        <v>40</v>
      </c>
      <c r="E185" s="144"/>
      <c r="F185" s="144"/>
      <c r="G185" s="144">
        <v>40</v>
      </c>
      <c r="H185" s="144">
        <f t="shared" si="5"/>
        <v>0</v>
      </c>
    </row>
    <row r="186" spans="1:8" ht="149.25" customHeight="1">
      <c r="A186" s="142">
        <v>3047</v>
      </c>
      <c r="B186" s="143" t="s">
        <v>1094</v>
      </c>
      <c r="C186" s="152" t="s">
        <v>105</v>
      </c>
      <c r="D186" s="144">
        <v>800</v>
      </c>
      <c r="E186" s="144"/>
      <c r="F186" s="144"/>
      <c r="G186" s="144">
        <f>219.53+398.9+158.4</f>
        <v>776.8299999999999</v>
      </c>
      <c r="H186" s="144">
        <f t="shared" si="5"/>
        <v>23.170000000000073</v>
      </c>
    </row>
    <row r="187" spans="1:8" ht="39.75" customHeight="1">
      <c r="A187" s="142">
        <v>3071</v>
      </c>
      <c r="B187" s="143" t="s">
        <v>184</v>
      </c>
      <c r="C187" s="152" t="s">
        <v>49</v>
      </c>
      <c r="D187" s="144">
        <v>400</v>
      </c>
      <c r="E187" s="144"/>
      <c r="F187" s="144"/>
      <c r="G187" s="144">
        <f>148+247</f>
        <v>395</v>
      </c>
      <c r="H187" s="144">
        <f t="shared" si="5"/>
        <v>5</v>
      </c>
    </row>
    <row r="188" spans="1:8" ht="45" customHeight="1">
      <c r="A188" s="142">
        <v>3148</v>
      </c>
      <c r="B188" s="143" t="s">
        <v>185</v>
      </c>
      <c r="C188" s="152" t="s">
        <v>50</v>
      </c>
      <c r="D188" s="144">
        <v>300</v>
      </c>
      <c r="E188" s="144"/>
      <c r="F188" s="144"/>
      <c r="G188" s="144">
        <f>149.9+149.95</f>
        <v>299.85</v>
      </c>
      <c r="H188" s="144">
        <f t="shared" si="5"/>
        <v>0.14999999999997726</v>
      </c>
    </row>
    <row r="189" spans="1:8" ht="45" customHeight="1">
      <c r="A189" s="142">
        <v>3265</v>
      </c>
      <c r="B189" s="143" t="s">
        <v>186</v>
      </c>
      <c r="C189" s="152" t="s">
        <v>51</v>
      </c>
      <c r="D189" s="154">
        <v>16</v>
      </c>
      <c r="E189" s="144"/>
      <c r="F189" s="144"/>
      <c r="G189" s="144">
        <v>16</v>
      </c>
      <c r="H189" s="144">
        <f t="shared" si="5"/>
        <v>0</v>
      </c>
    </row>
    <row r="190" spans="1:8" ht="30.75" customHeight="1">
      <c r="A190" s="142">
        <v>3288</v>
      </c>
      <c r="B190" s="143" t="s">
        <v>187</v>
      </c>
      <c r="C190" s="152" t="s">
        <v>52</v>
      </c>
      <c r="D190" s="154">
        <v>900</v>
      </c>
      <c r="E190" s="144"/>
      <c r="F190" s="144"/>
      <c r="G190" s="144">
        <f>239.74+221.7+430.75</f>
        <v>892.19</v>
      </c>
      <c r="H190" s="144">
        <f t="shared" si="5"/>
        <v>7.809999999999945</v>
      </c>
    </row>
    <row r="191" spans="1:8" ht="68.25" customHeight="1">
      <c r="A191" s="142">
        <v>3353</v>
      </c>
      <c r="B191" s="143" t="s">
        <v>188</v>
      </c>
      <c r="C191" s="152" t="s">
        <v>53</v>
      </c>
      <c r="D191" s="151">
        <v>100</v>
      </c>
      <c r="E191" s="154"/>
      <c r="F191" s="154"/>
      <c r="G191" s="154">
        <v>40</v>
      </c>
      <c r="H191" s="154">
        <f t="shared" si="5"/>
        <v>60</v>
      </c>
    </row>
    <row r="192" spans="1:8" ht="53.25" customHeight="1">
      <c r="A192" s="142">
        <v>3421</v>
      </c>
      <c r="B192" s="143" t="s">
        <v>189</v>
      </c>
      <c r="C192" s="152" t="s">
        <v>54</v>
      </c>
      <c r="D192" s="151">
        <v>80</v>
      </c>
      <c r="E192" s="162"/>
      <c r="F192" s="162"/>
      <c r="G192" s="162">
        <v>80</v>
      </c>
      <c r="H192" s="162">
        <f t="shared" si="5"/>
        <v>0</v>
      </c>
    </row>
    <row r="193" spans="1:8" ht="66" customHeight="1">
      <c r="A193" s="142">
        <v>3418</v>
      </c>
      <c r="B193" s="143" t="s">
        <v>190</v>
      </c>
      <c r="C193" s="152" t="s">
        <v>55</v>
      </c>
      <c r="D193" s="151">
        <v>20</v>
      </c>
      <c r="E193" s="162"/>
      <c r="F193" s="162"/>
      <c r="G193" s="162">
        <v>20</v>
      </c>
      <c r="H193" s="154">
        <f t="shared" si="5"/>
        <v>0</v>
      </c>
    </row>
    <row r="194" spans="1:8" ht="66" customHeight="1">
      <c r="A194" s="142">
        <v>3438</v>
      </c>
      <c r="B194" s="143" t="s">
        <v>191</v>
      </c>
      <c r="C194" s="152" t="s">
        <v>56</v>
      </c>
      <c r="D194" s="151">
        <v>375</v>
      </c>
      <c r="E194" s="154"/>
      <c r="F194" s="154"/>
      <c r="G194" s="154">
        <f>124.95+221</f>
        <v>345.95</v>
      </c>
      <c r="H194" s="154">
        <f t="shared" si="5"/>
        <v>29.05000000000001</v>
      </c>
    </row>
    <row r="195" spans="1:8" ht="81.75" customHeight="1">
      <c r="A195" s="142">
        <v>3436</v>
      </c>
      <c r="B195" s="143" t="s">
        <v>582</v>
      </c>
      <c r="C195" s="152" t="s">
        <v>102</v>
      </c>
      <c r="D195" s="151">
        <v>410</v>
      </c>
      <c r="E195" s="154"/>
      <c r="F195" s="154"/>
      <c r="G195" s="154">
        <f>40+331.67+3.52</f>
        <v>375.19</v>
      </c>
      <c r="H195" s="154">
        <f t="shared" si="5"/>
        <v>34.81</v>
      </c>
    </row>
    <row r="196" spans="1:8" ht="66" customHeight="1">
      <c r="A196" s="142">
        <v>3434</v>
      </c>
      <c r="B196" s="143" t="s">
        <v>583</v>
      </c>
      <c r="C196" s="163" t="s">
        <v>57</v>
      </c>
      <c r="D196" s="151">
        <v>250</v>
      </c>
      <c r="E196" s="154"/>
      <c r="F196" s="154"/>
      <c r="G196" s="154">
        <f>133.5+100</f>
        <v>233.5</v>
      </c>
      <c r="H196" s="154">
        <f t="shared" si="5"/>
        <v>16.5</v>
      </c>
    </row>
    <row r="197" spans="1:8" ht="39" customHeight="1">
      <c r="A197" s="142">
        <v>2658</v>
      </c>
      <c r="B197" s="143" t="s">
        <v>584</v>
      </c>
      <c r="C197" s="152" t="s">
        <v>58</v>
      </c>
      <c r="D197" s="144">
        <v>300</v>
      </c>
      <c r="E197" s="144"/>
      <c r="F197" s="144"/>
      <c r="G197" s="144">
        <v>299.8</v>
      </c>
      <c r="H197" s="144">
        <f t="shared" si="5"/>
        <v>0.19999999999998863</v>
      </c>
    </row>
    <row r="198" spans="1:8" ht="39" customHeight="1">
      <c r="A198" s="142">
        <v>3726</v>
      </c>
      <c r="B198" s="143" t="s">
        <v>585</v>
      </c>
      <c r="C198" s="152" t="s">
        <v>169</v>
      </c>
      <c r="D198" s="151">
        <v>104</v>
      </c>
      <c r="E198" s="154"/>
      <c r="F198" s="154"/>
      <c r="G198" s="154">
        <v>103.85</v>
      </c>
      <c r="H198" s="154">
        <f t="shared" si="5"/>
        <v>0.15000000000000568</v>
      </c>
    </row>
    <row r="199" spans="1:8" ht="39" customHeight="1">
      <c r="A199" s="142">
        <v>3903</v>
      </c>
      <c r="B199" s="143" t="s">
        <v>586</v>
      </c>
      <c r="C199" s="163" t="s">
        <v>170</v>
      </c>
      <c r="D199" s="151">
        <v>200</v>
      </c>
      <c r="E199" s="154"/>
      <c r="F199" s="154"/>
      <c r="G199" s="154">
        <v>199.9</v>
      </c>
      <c r="H199" s="154">
        <f t="shared" si="5"/>
        <v>0.09999999999999432</v>
      </c>
    </row>
    <row r="200" spans="1:8" ht="39" customHeight="1">
      <c r="A200" s="142">
        <v>3978</v>
      </c>
      <c r="B200" s="143" t="s">
        <v>587</v>
      </c>
      <c r="C200" s="163" t="s">
        <v>171</v>
      </c>
      <c r="D200" s="151">
        <v>65</v>
      </c>
      <c r="E200" s="154"/>
      <c r="F200" s="154"/>
      <c r="G200" s="154">
        <v>65</v>
      </c>
      <c r="H200" s="154">
        <f t="shared" si="5"/>
        <v>0</v>
      </c>
    </row>
    <row r="201" spans="1:8" ht="59.25" customHeight="1">
      <c r="A201" s="142">
        <v>4263</v>
      </c>
      <c r="B201" s="143" t="s">
        <v>588</v>
      </c>
      <c r="C201" s="163" t="s">
        <v>172</v>
      </c>
      <c r="D201" s="151">
        <v>29</v>
      </c>
      <c r="E201" s="154"/>
      <c r="F201" s="154"/>
      <c r="G201" s="154">
        <v>29</v>
      </c>
      <c r="H201" s="154">
        <f t="shared" si="5"/>
        <v>0</v>
      </c>
    </row>
    <row r="202" spans="1:8" ht="62.25" customHeight="1">
      <c r="A202" s="142">
        <v>4890</v>
      </c>
      <c r="B202" s="143" t="s">
        <v>589</v>
      </c>
      <c r="C202" s="163" t="s">
        <v>590</v>
      </c>
      <c r="D202" s="151">
        <v>1250</v>
      </c>
      <c r="E202" s="154"/>
      <c r="F202" s="154"/>
      <c r="G202" s="154">
        <v>1250</v>
      </c>
      <c r="H202" s="154">
        <f t="shared" si="5"/>
        <v>0</v>
      </c>
    </row>
    <row r="203" spans="1:8" ht="58.5" customHeight="1">
      <c r="A203" s="142">
        <v>5249</v>
      </c>
      <c r="B203" s="143" t="s">
        <v>591</v>
      </c>
      <c r="C203" s="163" t="s">
        <v>592</v>
      </c>
      <c r="D203" s="151">
        <v>150</v>
      </c>
      <c r="E203" s="154"/>
      <c r="F203" s="154"/>
      <c r="G203" s="154">
        <v>150</v>
      </c>
      <c r="H203" s="154">
        <f t="shared" si="5"/>
        <v>0</v>
      </c>
    </row>
    <row r="204" spans="1:8" ht="58.5" customHeight="1">
      <c r="A204" s="142">
        <v>5145</v>
      </c>
      <c r="B204" s="143" t="s">
        <v>593</v>
      </c>
      <c r="C204" s="163" t="s">
        <v>594</v>
      </c>
      <c r="D204" s="151">
        <v>321</v>
      </c>
      <c r="E204" s="154"/>
      <c r="F204" s="154"/>
      <c r="G204" s="154">
        <v>321</v>
      </c>
      <c r="H204" s="154">
        <f t="shared" si="5"/>
        <v>0</v>
      </c>
    </row>
    <row r="205" spans="1:8" ht="57.75" customHeight="1">
      <c r="A205" s="142">
        <v>3150</v>
      </c>
      <c r="B205" s="143" t="s">
        <v>595</v>
      </c>
      <c r="C205" s="152" t="s">
        <v>173</v>
      </c>
      <c r="D205" s="144">
        <v>620</v>
      </c>
      <c r="E205" s="144"/>
      <c r="F205" s="144"/>
      <c r="G205" s="144">
        <v>618.29</v>
      </c>
      <c r="H205" s="144">
        <f t="shared" si="5"/>
        <v>1.7100000000000364</v>
      </c>
    </row>
    <row r="206" spans="1:8" ht="64.5" customHeight="1">
      <c r="A206" s="149" t="s">
        <v>596</v>
      </c>
      <c r="B206" s="143" t="s">
        <v>597</v>
      </c>
      <c r="C206" s="143" t="s">
        <v>174</v>
      </c>
      <c r="D206" s="144">
        <v>3316.164</v>
      </c>
      <c r="E206" s="144"/>
      <c r="F206" s="144"/>
      <c r="G206" s="144">
        <v>3316.164</v>
      </c>
      <c r="H206" s="144">
        <f t="shared" si="5"/>
        <v>0</v>
      </c>
    </row>
    <row r="207" spans="1:8" ht="42.75" customHeight="1">
      <c r="A207" s="142">
        <v>3920</v>
      </c>
      <c r="B207" s="143" t="s">
        <v>598</v>
      </c>
      <c r="C207" s="163" t="s">
        <v>175</v>
      </c>
      <c r="D207" s="151">
        <v>10</v>
      </c>
      <c r="E207" s="154"/>
      <c r="F207" s="154"/>
      <c r="G207" s="154"/>
      <c r="H207" s="154">
        <f t="shared" si="5"/>
        <v>10</v>
      </c>
    </row>
    <row r="208" spans="1:8" ht="39.75" customHeight="1">
      <c r="A208" s="142">
        <v>3210</v>
      </c>
      <c r="B208" s="143" t="s">
        <v>599</v>
      </c>
      <c r="C208" s="143" t="s">
        <v>1121</v>
      </c>
      <c r="D208" s="151">
        <v>50</v>
      </c>
      <c r="E208" s="154"/>
      <c r="F208" s="154"/>
      <c r="G208" s="154">
        <v>50</v>
      </c>
      <c r="H208" s="154">
        <f t="shared" si="5"/>
        <v>0</v>
      </c>
    </row>
    <row r="209" spans="1:10" ht="30" customHeight="1">
      <c r="A209" s="142">
        <v>2046</v>
      </c>
      <c r="B209" s="143" t="s">
        <v>600</v>
      </c>
      <c r="C209" s="152" t="s">
        <v>1122</v>
      </c>
      <c r="D209" s="144">
        <v>100</v>
      </c>
      <c r="E209" s="144"/>
      <c r="F209" s="144"/>
      <c r="G209" s="144">
        <f>20.07+46.82+33.11</f>
        <v>100</v>
      </c>
      <c r="H209" s="144">
        <f t="shared" si="5"/>
        <v>0</v>
      </c>
      <c r="I209" s="34"/>
      <c r="J209" s="34"/>
    </row>
    <row r="210" spans="1:10" ht="30" customHeight="1">
      <c r="A210" s="142">
        <v>2048</v>
      </c>
      <c r="B210" s="143" t="s">
        <v>601</v>
      </c>
      <c r="C210" s="152" t="s">
        <v>1118</v>
      </c>
      <c r="D210" s="144">
        <v>60</v>
      </c>
      <c r="E210" s="144"/>
      <c r="F210" s="144"/>
      <c r="G210" s="144">
        <f>17.7+41.3</f>
        <v>59</v>
      </c>
      <c r="H210" s="144">
        <f t="shared" si="5"/>
        <v>1</v>
      </c>
      <c r="I210" s="34"/>
      <c r="J210" s="34"/>
    </row>
    <row r="211" spans="1:10" ht="30" customHeight="1">
      <c r="A211" s="142">
        <v>2050</v>
      </c>
      <c r="B211" s="143" t="s">
        <v>602</v>
      </c>
      <c r="C211" s="152" t="s">
        <v>1119</v>
      </c>
      <c r="D211" s="144">
        <v>50</v>
      </c>
      <c r="E211" s="144"/>
      <c r="F211" s="144"/>
      <c r="G211" s="144">
        <v>50</v>
      </c>
      <c r="H211" s="144">
        <f t="shared" si="5"/>
        <v>0</v>
      </c>
      <c r="I211" s="34"/>
      <c r="J211" s="34"/>
    </row>
    <row r="212" spans="1:10" ht="41.25" customHeight="1">
      <c r="A212" s="142">
        <v>2052</v>
      </c>
      <c r="B212" s="143" t="s">
        <v>603</v>
      </c>
      <c r="C212" s="152" t="s">
        <v>1120</v>
      </c>
      <c r="D212" s="144">
        <v>50</v>
      </c>
      <c r="E212" s="144"/>
      <c r="F212" s="144"/>
      <c r="G212" s="144">
        <v>50</v>
      </c>
      <c r="H212" s="144">
        <f t="shared" si="5"/>
        <v>0</v>
      </c>
      <c r="I212" s="34"/>
      <c r="J212" s="34"/>
    </row>
    <row r="213" spans="1:10" ht="41.25" customHeight="1">
      <c r="A213" s="142">
        <v>2034</v>
      </c>
      <c r="B213" s="143" t="s">
        <v>604</v>
      </c>
      <c r="C213" s="152" t="s">
        <v>726</v>
      </c>
      <c r="D213" s="144">
        <v>100</v>
      </c>
      <c r="E213" s="144"/>
      <c r="F213" s="144"/>
      <c r="G213" s="144">
        <f>29.94+69.86</f>
        <v>99.8</v>
      </c>
      <c r="H213" s="144">
        <f t="shared" si="5"/>
        <v>0.20000000000000284</v>
      </c>
      <c r="I213" s="34"/>
      <c r="J213" s="34"/>
    </row>
    <row r="214" spans="1:10" ht="41.25" customHeight="1">
      <c r="A214" s="142">
        <v>2668</v>
      </c>
      <c r="B214" s="143" t="s">
        <v>605</v>
      </c>
      <c r="C214" s="152" t="s">
        <v>727</v>
      </c>
      <c r="D214" s="144">
        <v>15</v>
      </c>
      <c r="E214" s="144"/>
      <c r="F214" s="144"/>
      <c r="G214" s="144">
        <v>14.988</v>
      </c>
      <c r="H214" s="144">
        <f t="shared" si="5"/>
        <v>0.012000000000000455</v>
      </c>
      <c r="I214" s="34"/>
      <c r="J214" s="34"/>
    </row>
    <row r="215" spans="1:10" ht="41.25" customHeight="1">
      <c r="A215" s="142">
        <v>3251</v>
      </c>
      <c r="B215" s="143" t="s">
        <v>606</v>
      </c>
      <c r="C215" s="152" t="s">
        <v>728</v>
      </c>
      <c r="D215" s="154">
        <v>60</v>
      </c>
      <c r="E215" s="144"/>
      <c r="F215" s="144"/>
      <c r="G215" s="144">
        <v>60</v>
      </c>
      <c r="H215" s="144">
        <f t="shared" si="5"/>
        <v>0</v>
      </c>
      <c r="I215" s="34"/>
      <c r="J215" s="34"/>
    </row>
    <row r="216" spans="1:10" ht="27" customHeight="1">
      <c r="A216" s="142">
        <v>2762</v>
      </c>
      <c r="B216" s="143" t="s">
        <v>607</v>
      </c>
      <c r="C216" s="152" t="s">
        <v>729</v>
      </c>
      <c r="D216" s="144">
        <v>50</v>
      </c>
      <c r="E216" s="144"/>
      <c r="F216" s="144"/>
      <c r="G216" s="144">
        <f>42.72+7.28</f>
        <v>50</v>
      </c>
      <c r="H216" s="144">
        <f t="shared" si="5"/>
        <v>0</v>
      </c>
      <c r="I216" s="34"/>
      <c r="J216" s="34"/>
    </row>
    <row r="217" spans="1:10" ht="43.5" customHeight="1">
      <c r="A217" s="142">
        <v>3237</v>
      </c>
      <c r="B217" s="143" t="s">
        <v>608</v>
      </c>
      <c r="C217" s="152" t="s">
        <v>730</v>
      </c>
      <c r="D217" s="154">
        <v>40</v>
      </c>
      <c r="E217" s="144"/>
      <c r="F217" s="144"/>
      <c r="G217" s="144">
        <v>40</v>
      </c>
      <c r="H217" s="144">
        <f t="shared" si="5"/>
        <v>0</v>
      </c>
      <c r="I217" s="34"/>
      <c r="J217" s="34"/>
    </row>
    <row r="218" spans="1:10" ht="27" customHeight="1">
      <c r="A218" s="142">
        <v>3239</v>
      </c>
      <c r="B218" s="143" t="s">
        <v>609</v>
      </c>
      <c r="C218" s="152" t="s">
        <v>731</v>
      </c>
      <c r="D218" s="154">
        <v>60</v>
      </c>
      <c r="E218" s="144"/>
      <c r="F218" s="144"/>
      <c r="G218" s="144">
        <v>60</v>
      </c>
      <c r="H218" s="144">
        <f aca="true" t="shared" si="6" ref="H218:H281">D218-G218</f>
        <v>0</v>
      </c>
      <c r="I218" s="34"/>
      <c r="J218" s="34"/>
    </row>
    <row r="219" spans="1:10" ht="27" customHeight="1">
      <c r="A219" s="142">
        <v>3241</v>
      </c>
      <c r="B219" s="143" t="s">
        <v>610</v>
      </c>
      <c r="C219" s="152" t="s">
        <v>732</v>
      </c>
      <c r="D219" s="154">
        <v>40</v>
      </c>
      <c r="E219" s="144"/>
      <c r="F219" s="144"/>
      <c r="G219" s="144">
        <v>40</v>
      </c>
      <c r="H219" s="144">
        <f t="shared" si="6"/>
        <v>0</v>
      </c>
      <c r="I219" s="34"/>
      <c r="J219" s="34"/>
    </row>
    <row r="220" spans="1:10" ht="34.5" customHeight="1">
      <c r="A220" s="142">
        <v>2760</v>
      </c>
      <c r="B220" s="143" t="s">
        <v>611</v>
      </c>
      <c r="C220" s="152" t="s">
        <v>733</v>
      </c>
      <c r="D220" s="144">
        <v>60</v>
      </c>
      <c r="E220" s="144"/>
      <c r="F220" s="144"/>
      <c r="G220" s="144">
        <f>15+45</f>
        <v>60</v>
      </c>
      <c r="H220" s="144">
        <f t="shared" si="6"/>
        <v>0</v>
      </c>
      <c r="I220" s="34"/>
      <c r="J220" s="34"/>
    </row>
    <row r="221" spans="1:10" ht="34.5" customHeight="1">
      <c r="A221" s="142">
        <v>3312</v>
      </c>
      <c r="B221" s="143" t="s">
        <v>612</v>
      </c>
      <c r="C221" s="152" t="s">
        <v>734</v>
      </c>
      <c r="D221" s="154">
        <v>50</v>
      </c>
      <c r="E221" s="144"/>
      <c r="F221" s="144"/>
      <c r="G221" s="144">
        <f>28.99+21</f>
        <v>49.989999999999995</v>
      </c>
      <c r="H221" s="144">
        <f t="shared" si="6"/>
        <v>0.010000000000005116</v>
      </c>
      <c r="I221" s="34"/>
      <c r="J221" s="34"/>
    </row>
    <row r="222" spans="1:10" ht="34.5" customHeight="1">
      <c r="A222" s="142">
        <v>3306</v>
      </c>
      <c r="B222" s="143" t="s">
        <v>613</v>
      </c>
      <c r="C222" s="152" t="s">
        <v>735</v>
      </c>
      <c r="D222" s="154">
        <v>60</v>
      </c>
      <c r="E222" s="144"/>
      <c r="F222" s="144"/>
      <c r="G222" s="144">
        <f>21.67+23.53+12.39+2.41</f>
        <v>60</v>
      </c>
      <c r="H222" s="144">
        <f t="shared" si="6"/>
        <v>0</v>
      </c>
      <c r="I222" s="34"/>
      <c r="J222" s="34"/>
    </row>
    <row r="223" spans="1:10" ht="34.5" customHeight="1">
      <c r="A223" s="142">
        <v>3349</v>
      </c>
      <c r="B223" s="143" t="s">
        <v>614</v>
      </c>
      <c r="C223" s="152" t="s">
        <v>736</v>
      </c>
      <c r="D223" s="151">
        <v>50</v>
      </c>
      <c r="E223" s="144"/>
      <c r="F223" s="144"/>
      <c r="G223" s="144">
        <v>50</v>
      </c>
      <c r="H223" s="144">
        <f t="shared" si="6"/>
        <v>0</v>
      </c>
      <c r="I223" s="34"/>
      <c r="J223" s="34"/>
    </row>
    <row r="224" spans="1:10" ht="34.5" customHeight="1">
      <c r="A224" s="142">
        <v>3347</v>
      </c>
      <c r="B224" s="143" t="s">
        <v>615</v>
      </c>
      <c r="C224" s="152" t="s">
        <v>737</v>
      </c>
      <c r="D224" s="151">
        <v>50</v>
      </c>
      <c r="E224" s="144"/>
      <c r="F224" s="144"/>
      <c r="G224" s="144">
        <v>49.96</v>
      </c>
      <c r="H224" s="144">
        <f t="shared" si="6"/>
        <v>0.03999999999999915</v>
      </c>
      <c r="I224" s="34"/>
      <c r="J224" s="34"/>
    </row>
    <row r="225" spans="1:10" ht="34.5" customHeight="1">
      <c r="A225" s="142">
        <v>3339</v>
      </c>
      <c r="B225" s="143" t="s">
        <v>616</v>
      </c>
      <c r="C225" s="152" t="s">
        <v>738</v>
      </c>
      <c r="D225" s="151">
        <v>90</v>
      </c>
      <c r="E225" s="144"/>
      <c r="F225" s="144"/>
      <c r="G225" s="144">
        <v>89.95</v>
      </c>
      <c r="H225" s="144">
        <f t="shared" si="6"/>
        <v>0.04999999999999716</v>
      </c>
      <c r="I225" s="34"/>
      <c r="J225" s="34"/>
    </row>
    <row r="226" spans="1:10" ht="34.5" customHeight="1">
      <c r="A226" s="142">
        <v>3308</v>
      </c>
      <c r="B226" s="143" t="s">
        <v>617</v>
      </c>
      <c r="C226" s="152" t="s">
        <v>739</v>
      </c>
      <c r="D226" s="154">
        <v>60</v>
      </c>
      <c r="E226" s="144"/>
      <c r="F226" s="144"/>
      <c r="G226" s="144">
        <v>60</v>
      </c>
      <c r="H226" s="144">
        <f t="shared" si="6"/>
        <v>0</v>
      </c>
      <c r="I226" s="34"/>
      <c r="J226" s="34"/>
    </row>
    <row r="227" spans="1:10" ht="34.5" customHeight="1">
      <c r="A227" s="142">
        <v>3444</v>
      </c>
      <c r="B227" s="143" t="s">
        <v>618</v>
      </c>
      <c r="C227" s="152" t="s">
        <v>740</v>
      </c>
      <c r="D227" s="151">
        <v>20</v>
      </c>
      <c r="E227" s="154"/>
      <c r="F227" s="154"/>
      <c r="G227" s="154">
        <v>20</v>
      </c>
      <c r="H227" s="154">
        <f t="shared" si="6"/>
        <v>0</v>
      </c>
      <c r="I227" s="34"/>
      <c r="J227" s="34"/>
    </row>
    <row r="228" spans="1:10" ht="27.75" customHeight="1">
      <c r="A228" s="142">
        <v>2756</v>
      </c>
      <c r="B228" s="143" t="s">
        <v>619</v>
      </c>
      <c r="C228" s="152" t="s">
        <v>741</v>
      </c>
      <c r="D228" s="144">
        <v>100</v>
      </c>
      <c r="E228" s="144"/>
      <c r="F228" s="144"/>
      <c r="G228" s="144">
        <f>30+70</f>
        <v>100</v>
      </c>
      <c r="H228" s="144">
        <f t="shared" si="6"/>
        <v>0</v>
      </c>
      <c r="I228" s="34"/>
      <c r="J228" s="34"/>
    </row>
    <row r="229" spans="1:10" ht="40.5" customHeight="1">
      <c r="A229" s="149" t="s">
        <v>620</v>
      </c>
      <c r="B229" s="143" t="s">
        <v>621</v>
      </c>
      <c r="C229" s="152" t="s">
        <v>742</v>
      </c>
      <c r="D229" s="154">
        <v>52.9</v>
      </c>
      <c r="E229" s="144"/>
      <c r="F229" s="144"/>
      <c r="G229" s="144">
        <v>52.9</v>
      </c>
      <c r="H229" s="144">
        <f t="shared" si="6"/>
        <v>0</v>
      </c>
      <c r="I229" s="34"/>
      <c r="J229" s="34"/>
    </row>
    <row r="230" spans="1:10" ht="23.25" customHeight="1">
      <c r="A230" s="142">
        <v>2056</v>
      </c>
      <c r="B230" s="143" t="s">
        <v>622</v>
      </c>
      <c r="C230" s="152" t="s">
        <v>743</v>
      </c>
      <c r="D230" s="144">
        <v>45</v>
      </c>
      <c r="E230" s="144"/>
      <c r="F230" s="144"/>
      <c r="G230" s="144">
        <f>22.17+22.17</f>
        <v>44.34</v>
      </c>
      <c r="H230" s="144">
        <f t="shared" si="6"/>
        <v>0.6599999999999966</v>
      </c>
      <c r="I230" s="34"/>
      <c r="J230" s="34"/>
    </row>
    <row r="231" spans="1:8" ht="47.25" customHeight="1">
      <c r="A231" s="142">
        <v>1073</v>
      </c>
      <c r="B231" s="143" t="s">
        <v>623</v>
      </c>
      <c r="C231" s="143" t="s">
        <v>744</v>
      </c>
      <c r="D231" s="144">
        <v>15</v>
      </c>
      <c r="E231" s="144"/>
      <c r="F231" s="144"/>
      <c r="G231" s="144">
        <v>15</v>
      </c>
      <c r="H231" s="144">
        <f t="shared" si="6"/>
        <v>0</v>
      </c>
    </row>
    <row r="232" spans="1:8" ht="29.25" customHeight="1">
      <c r="A232" s="142">
        <v>2054</v>
      </c>
      <c r="B232" s="143" t="s">
        <v>624</v>
      </c>
      <c r="C232" s="152" t="s">
        <v>745</v>
      </c>
      <c r="D232" s="144">
        <v>150</v>
      </c>
      <c r="E232" s="144"/>
      <c r="F232" s="144"/>
      <c r="G232" s="144">
        <f>44.79+104.51</f>
        <v>149.3</v>
      </c>
      <c r="H232" s="144">
        <f t="shared" si="6"/>
        <v>0.6999999999999886</v>
      </c>
    </row>
    <row r="233" spans="1:8" ht="37.5" customHeight="1">
      <c r="A233" s="158" t="s">
        <v>625</v>
      </c>
      <c r="B233" s="143" t="s">
        <v>626</v>
      </c>
      <c r="C233" s="152" t="s">
        <v>746</v>
      </c>
      <c r="D233" s="144">
        <v>50</v>
      </c>
      <c r="E233" s="144"/>
      <c r="F233" s="144"/>
      <c r="G233" s="144">
        <f>48.99+1.01</f>
        <v>50</v>
      </c>
      <c r="H233" s="144">
        <f t="shared" si="6"/>
        <v>0</v>
      </c>
    </row>
    <row r="234" spans="1:8" ht="27" customHeight="1">
      <c r="A234" s="142">
        <v>2036</v>
      </c>
      <c r="B234" s="143" t="s">
        <v>627</v>
      </c>
      <c r="C234" s="152" t="s">
        <v>747</v>
      </c>
      <c r="D234" s="144">
        <v>60</v>
      </c>
      <c r="E234" s="144"/>
      <c r="F234" s="144"/>
      <c r="G234" s="144">
        <f>30+29.73+0.27</f>
        <v>60.00000000000001</v>
      </c>
      <c r="H234" s="144">
        <f t="shared" si="6"/>
        <v>0</v>
      </c>
    </row>
    <row r="235" spans="1:8" ht="27" customHeight="1">
      <c r="A235" s="142">
        <v>2075.2324</v>
      </c>
      <c r="B235" s="143" t="s">
        <v>628</v>
      </c>
      <c r="C235" s="152" t="s">
        <v>748</v>
      </c>
      <c r="D235" s="144">
        <v>150</v>
      </c>
      <c r="E235" s="144"/>
      <c r="F235" s="144"/>
      <c r="G235" s="144">
        <f>45+105</f>
        <v>150</v>
      </c>
      <c r="H235" s="144">
        <f t="shared" si="6"/>
        <v>0</v>
      </c>
    </row>
    <row r="236" spans="1:8" ht="27" customHeight="1">
      <c r="A236" s="142">
        <v>2071</v>
      </c>
      <c r="B236" s="143" t="s">
        <v>629</v>
      </c>
      <c r="C236" s="152" t="s">
        <v>749</v>
      </c>
      <c r="D236" s="144">
        <v>100</v>
      </c>
      <c r="E236" s="144"/>
      <c r="F236" s="144"/>
      <c r="G236" s="144">
        <f>25.06+74.94</f>
        <v>100</v>
      </c>
      <c r="H236" s="144">
        <f t="shared" si="6"/>
        <v>0</v>
      </c>
    </row>
    <row r="237" spans="1:8" ht="42" customHeight="1">
      <c r="A237" s="142">
        <v>2073</v>
      </c>
      <c r="B237" s="143" t="s">
        <v>630</v>
      </c>
      <c r="C237" s="152" t="s">
        <v>750</v>
      </c>
      <c r="D237" s="144">
        <v>50</v>
      </c>
      <c r="E237" s="144"/>
      <c r="F237" s="144"/>
      <c r="G237" s="144">
        <v>50</v>
      </c>
      <c r="H237" s="144">
        <f t="shared" si="6"/>
        <v>0</v>
      </c>
    </row>
    <row r="238" spans="1:8" s="34" customFormat="1" ht="42" customHeight="1">
      <c r="A238" s="142">
        <v>2067</v>
      </c>
      <c r="B238" s="143" t="s">
        <v>631</v>
      </c>
      <c r="C238" s="152" t="s">
        <v>751</v>
      </c>
      <c r="D238" s="144">
        <v>240</v>
      </c>
      <c r="E238" s="144"/>
      <c r="F238" s="144"/>
      <c r="G238" s="144">
        <f>71.483+166.794+1.72</f>
        <v>239.997</v>
      </c>
      <c r="H238" s="144">
        <f t="shared" si="6"/>
        <v>0.002999999999985903</v>
      </c>
    </row>
    <row r="239" spans="1:8" ht="27" customHeight="1">
      <c r="A239" s="142">
        <v>2221</v>
      </c>
      <c r="B239" s="143" t="s">
        <v>632</v>
      </c>
      <c r="C239" s="152" t="s">
        <v>752</v>
      </c>
      <c r="D239" s="144">
        <v>90</v>
      </c>
      <c r="E239" s="144"/>
      <c r="F239" s="144"/>
      <c r="G239" s="144">
        <f>78.3+11.7</f>
        <v>90</v>
      </c>
      <c r="H239" s="144">
        <f t="shared" si="6"/>
        <v>0</v>
      </c>
    </row>
    <row r="240" spans="1:8" ht="27" customHeight="1">
      <c r="A240" s="142">
        <v>2225</v>
      </c>
      <c r="B240" s="143" t="s">
        <v>633</v>
      </c>
      <c r="C240" s="152" t="s">
        <v>753</v>
      </c>
      <c r="D240" s="144">
        <v>200</v>
      </c>
      <c r="E240" s="144"/>
      <c r="F240" s="144"/>
      <c r="G240" s="144">
        <v>200</v>
      </c>
      <c r="H240" s="144">
        <f t="shared" si="6"/>
        <v>0</v>
      </c>
    </row>
    <row r="241" spans="1:8" ht="45" customHeight="1">
      <c r="A241" s="142">
        <v>2223</v>
      </c>
      <c r="B241" s="143" t="s">
        <v>634</v>
      </c>
      <c r="C241" s="152" t="s">
        <v>754</v>
      </c>
      <c r="D241" s="144">
        <v>50</v>
      </c>
      <c r="E241" s="144"/>
      <c r="F241" s="144"/>
      <c r="G241" s="144">
        <v>50</v>
      </c>
      <c r="H241" s="144">
        <f t="shared" si="6"/>
        <v>0</v>
      </c>
    </row>
    <row r="242" spans="1:8" ht="37.5" customHeight="1">
      <c r="A242" s="142">
        <v>2209</v>
      </c>
      <c r="B242" s="143" t="s">
        <v>635</v>
      </c>
      <c r="C242" s="152" t="s">
        <v>755</v>
      </c>
      <c r="D242" s="144">
        <v>150</v>
      </c>
      <c r="E242" s="144"/>
      <c r="F242" s="144"/>
      <c r="G242" s="144">
        <f>44.62+104.1</f>
        <v>148.72</v>
      </c>
      <c r="H242" s="144">
        <f t="shared" si="6"/>
        <v>1.2800000000000011</v>
      </c>
    </row>
    <row r="243" spans="1:8" ht="37.5" customHeight="1">
      <c r="A243" s="142">
        <v>2207</v>
      </c>
      <c r="B243" s="143" t="s">
        <v>636</v>
      </c>
      <c r="C243" s="152" t="s">
        <v>756</v>
      </c>
      <c r="D243" s="144">
        <v>35</v>
      </c>
      <c r="E243" s="144"/>
      <c r="F243" s="144"/>
      <c r="G243" s="144">
        <v>35</v>
      </c>
      <c r="H243" s="144">
        <f t="shared" si="6"/>
        <v>0</v>
      </c>
    </row>
    <row r="244" spans="1:8" ht="37.5" customHeight="1">
      <c r="A244" s="142">
        <v>2205</v>
      </c>
      <c r="B244" s="143" t="s">
        <v>637</v>
      </c>
      <c r="C244" s="152" t="s">
        <v>757</v>
      </c>
      <c r="D244" s="144">
        <v>30</v>
      </c>
      <c r="E244" s="144"/>
      <c r="F244" s="144"/>
      <c r="G244" s="144">
        <v>30</v>
      </c>
      <c r="H244" s="144">
        <f t="shared" si="6"/>
        <v>0</v>
      </c>
    </row>
    <row r="245" spans="1:8" ht="37.5" customHeight="1">
      <c r="A245" s="142">
        <v>2203.2753</v>
      </c>
      <c r="B245" s="143" t="s">
        <v>638</v>
      </c>
      <c r="C245" s="152" t="s">
        <v>758</v>
      </c>
      <c r="D245" s="144">
        <v>40</v>
      </c>
      <c r="E245" s="144"/>
      <c r="F245" s="144"/>
      <c r="G245" s="144">
        <v>40</v>
      </c>
      <c r="H245" s="144">
        <f t="shared" si="6"/>
        <v>0</v>
      </c>
    </row>
    <row r="246" spans="1:8" ht="37.5" customHeight="1">
      <c r="A246" s="142">
        <v>2201</v>
      </c>
      <c r="B246" s="143" t="s">
        <v>639</v>
      </c>
      <c r="C246" s="152" t="s">
        <v>759</v>
      </c>
      <c r="D246" s="144">
        <v>15.97</v>
      </c>
      <c r="E246" s="144"/>
      <c r="F246" s="144"/>
      <c r="G246" s="144">
        <v>15.842</v>
      </c>
      <c r="H246" s="144">
        <f t="shared" si="6"/>
        <v>0.1280000000000001</v>
      </c>
    </row>
    <row r="247" spans="1:8" ht="37.5" customHeight="1">
      <c r="A247" s="142">
        <v>2173</v>
      </c>
      <c r="B247" s="143" t="s">
        <v>640</v>
      </c>
      <c r="C247" s="152" t="s">
        <v>760</v>
      </c>
      <c r="D247" s="144">
        <v>30</v>
      </c>
      <c r="E247" s="144"/>
      <c r="F247" s="144"/>
      <c r="G247" s="144">
        <v>30</v>
      </c>
      <c r="H247" s="144">
        <f t="shared" si="6"/>
        <v>0</v>
      </c>
    </row>
    <row r="248" spans="1:8" ht="37.5" customHeight="1">
      <c r="A248" s="142">
        <v>2177</v>
      </c>
      <c r="B248" s="143" t="s">
        <v>641</v>
      </c>
      <c r="C248" s="152" t="s">
        <v>761</v>
      </c>
      <c r="D248" s="144">
        <v>240</v>
      </c>
      <c r="E248" s="144"/>
      <c r="F248" s="144"/>
      <c r="G248" s="144">
        <v>239.8</v>
      </c>
      <c r="H248" s="144">
        <f t="shared" si="6"/>
        <v>0.19999999999998863</v>
      </c>
    </row>
    <row r="249" spans="1:8" ht="37.5" customHeight="1">
      <c r="A249" s="142">
        <v>2175</v>
      </c>
      <c r="B249" s="143" t="s">
        <v>642</v>
      </c>
      <c r="C249" s="152" t="s">
        <v>762</v>
      </c>
      <c r="D249" s="144">
        <v>60</v>
      </c>
      <c r="E249" s="144"/>
      <c r="F249" s="144"/>
      <c r="G249" s="144">
        <f>18+42</f>
        <v>60</v>
      </c>
      <c r="H249" s="144">
        <f t="shared" si="6"/>
        <v>0</v>
      </c>
    </row>
    <row r="250" spans="1:8" ht="37.5" customHeight="1">
      <c r="A250" s="142">
        <v>2179</v>
      </c>
      <c r="B250" s="143" t="s">
        <v>643</v>
      </c>
      <c r="C250" s="152" t="s">
        <v>763</v>
      </c>
      <c r="D250" s="144">
        <v>60</v>
      </c>
      <c r="E250" s="144"/>
      <c r="F250" s="144"/>
      <c r="G250" s="144">
        <f>53.51+6.49</f>
        <v>60</v>
      </c>
      <c r="H250" s="144">
        <f t="shared" si="6"/>
        <v>0</v>
      </c>
    </row>
    <row r="251" spans="1:8" ht="37.5" customHeight="1">
      <c r="A251" s="142">
        <v>2191</v>
      </c>
      <c r="B251" s="143" t="s">
        <v>644</v>
      </c>
      <c r="C251" s="152" t="s">
        <v>764</v>
      </c>
      <c r="D251" s="144">
        <v>100</v>
      </c>
      <c r="E251" s="144"/>
      <c r="F251" s="144"/>
      <c r="G251" s="144">
        <v>99.5</v>
      </c>
      <c r="H251" s="144">
        <f t="shared" si="6"/>
        <v>0.5</v>
      </c>
    </row>
    <row r="252" spans="1:8" ht="37.5" customHeight="1">
      <c r="A252" s="142">
        <v>2195</v>
      </c>
      <c r="B252" s="143" t="s">
        <v>645</v>
      </c>
      <c r="C252" s="152" t="s">
        <v>765</v>
      </c>
      <c r="D252" s="144">
        <v>100</v>
      </c>
      <c r="E252" s="144"/>
      <c r="F252" s="144"/>
      <c r="G252" s="144">
        <v>100</v>
      </c>
      <c r="H252" s="144">
        <f t="shared" si="6"/>
        <v>0</v>
      </c>
    </row>
    <row r="253" spans="1:8" ht="37.5" customHeight="1">
      <c r="A253" s="142">
        <v>2197</v>
      </c>
      <c r="B253" s="143" t="s">
        <v>646</v>
      </c>
      <c r="C253" s="152" t="s">
        <v>766</v>
      </c>
      <c r="D253" s="144">
        <v>28</v>
      </c>
      <c r="E253" s="144"/>
      <c r="F253" s="144"/>
      <c r="G253" s="144">
        <v>28</v>
      </c>
      <c r="H253" s="144">
        <f t="shared" si="6"/>
        <v>0</v>
      </c>
    </row>
    <row r="254" spans="1:8" ht="37.5" customHeight="1">
      <c r="A254" s="142">
        <v>2199</v>
      </c>
      <c r="B254" s="143" t="s">
        <v>647</v>
      </c>
      <c r="C254" s="152" t="s">
        <v>767</v>
      </c>
      <c r="D254" s="144">
        <v>134</v>
      </c>
      <c r="E254" s="144"/>
      <c r="F254" s="144"/>
      <c r="G254" s="144">
        <f>32.665+76.22+16.4+8.715</f>
        <v>134</v>
      </c>
      <c r="H254" s="144">
        <f t="shared" si="6"/>
        <v>0</v>
      </c>
    </row>
    <row r="255" spans="1:8" ht="37.5" customHeight="1">
      <c r="A255" s="142">
        <v>2227</v>
      </c>
      <c r="B255" s="143" t="s">
        <v>648</v>
      </c>
      <c r="C255" s="152" t="s">
        <v>768</v>
      </c>
      <c r="D255" s="144">
        <v>20</v>
      </c>
      <c r="E255" s="144"/>
      <c r="F255" s="144"/>
      <c r="G255" s="144">
        <v>20</v>
      </c>
      <c r="H255" s="144">
        <f t="shared" si="6"/>
        <v>0</v>
      </c>
    </row>
    <row r="256" spans="1:8" ht="42" customHeight="1">
      <c r="A256" s="142">
        <v>2181</v>
      </c>
      <c r="B256" s="143" t="s">
        <v>649</v>
      </c>
      <c r="C256" s="152" t="s">
        <v>769</v>
      </c>
      <c r="D256" s="144">
        <v>400</v>
      </c>
      <c r="E256" s="144"/>
      <c r="F256" s="144"/>
      <c r="G256" s="144">
        <f>20.07+35.4+13.64+36.52+162.54+62.22+31.83+37.78</f>
        <v>400</v>
      </c>
      <c r="H256" s="144">
        <f t="shared" si="6"/>
        <v>0</v>
      </c>
    </row>
    <row r="257" spans="1:8" ht="42" customHeight="1">
      <c r="A257" s="142">
        <v>2193</v>
      </c>
      <c r="B257" s="143" t="s">
        <v>650</v>
      </c>
      <c r="C257" s="152" t="s">
        <v>770</v>
      </c>
      <c r="D257" s="144">
        <v>10</v>
      </c>
      <c r="E257" s="144"/>
      <c r="F257" s="144"/>
      <c r="G257" s="144">
        <v>10</v>
      </c>
      <c r="H257" s="144">
        <f t="shared" si="6"/>
        <v>0</v>
      </c>
    </row>
    <row r="258" spans="1:9" ht="42" customHeight="1">
      <c r="A258" s="142">
        <v>2280</v>
      </c>
      <c r="B258" s="143" t="s">
        <v>651</v>
      </c>
      <c r="C258" s="152" t="s">
        <v>771</v>
      </c>
      <c r="D258" s="144">
        <v>150</v>
      </c>
      <c r="E258" s="144"/>
      <c r="F258" s="144"/>
      <c r="G258" s="144">
        <f>45+45+60</f>
        <v>150</v>
      </c>
      <c r="H258" s="144">
        <f t="shared" si="6"/>
        <v>0</v>
      </c>
      <c r="I258" s="34"/>
    </row>
    <row r="259" spans="1:8" ht="42" customHeight="1">
      <c r="A259" s="142">
        <v>2284</v>
      </c>
      <c r="B259" s="143" t="s">
        <v>652</v>
      </c>
      <c r="C259" s="152" t="s">
        <v>772</v>
      </c>
      <c r="D259" s="144">
        <v>100</v>
      </c>
      <c r="E259" s="144"/>
      <c r="F259" s="144"/>
      <c r="G259" s="144">
        <v>97.22</v>
      </c>
      <c r="H259" s="144">
        <f t="shared" si="6"/>
        <v>2.780000000000001</v>
      </c>
    </row>
    <row r="260" spans="1:8" ht="42" customHeight="1">
      <c r="A260" s="142">
        <v>2288</v>
      </c>
      <c r="B260" s="143" t="s">
        <v>653</v>
      </c>
      <c r="C260" s="152" t="s">
        <v>773</v>
      </c>
      <c r="D260" s="144">
        <v>100</v>
      </c>
      <c r="E260" s="144"/>
      <c r="F260" s="144"/>
      <c r="G260" s="144">
        <f>69.9+30.1</f>
        <v>100</v>
      </c>
      <c r="H260" s="144">
        <f t="shared" si="6"/>
        <v>0</v>
      </c>
    </row>
    <row r="261" spans="1:8" ht="42" customHeight="1">
      <c r="A261" s="142">
        <v>2276</v>
      </c>
      <c r="B261" s="143" t="s">
        <v>654</v>
      </c>
      <c r="C261" s="152" t="s">
        <v>774</v>
      </c>
      <c r="D261" s="144">
        <v>20</v>
      </c>
      <c r="E261" s="144"/>
      <c r="F261" s="144"/>
      <c r="G261" s="144">
        <v>20</v>
      </c>
      <c r="H261" s="144">
        <f t="shared" si="6"/>
        <v>0</v>
      </c>
    </row>
    <row r="262" spans="1:8" ht="42" customHeight="1">
      <c r="A262" s="142">
        <v>2301</v>
      </c>
      <c r="B262" s="143" t="s">
        <v>655</v>
      </c>
      <c r="C262" s="152" t="s">
        <v>775</v>
      </c>
      <c r="D262" s="144">
        <v>20</v>
      </c>
      <c r="E262" s="144"/>
      <c r="F262" s="144"/>
      <c r="G262" s="144">
        <f>6.82+13.18</f>
        <v>20</v>
      </c>
      <c r="H262" s="144">
        <f t="shared" si="6"/>
        <v>0</v>
      </c>
    </row>
    <row r="263" spans="1:8" ht="60.75" customHeight="1">
      <c r="A263" s="142">
        <v>2299</v>
      </c>
      <c r="B263" s="143" t="s">
        <v>656</v>
      </c>
      <c r="C263" s="152" t="s">
        <v>776</v>
      </c>
      <c r="D263" s="144">
        <v>100</v>
      </c>
      <c r="E263" s="144"/>
      <c r="F263" s="144"/>
      <c r="G263" s="144">
        <f>54+32+14</f>
        <v>100</v>
      </c>
      <c r="H263" s="144">
        <f t="shared" si="6"/>
        <v>0</v>
      </c>
    </row>
    <row r="264" spans="1:8" ht="38.25" customHeight="1">
      <c r="A264" s="142">
        <v>2314</v>
      </c>
      <c r="B264" s="143" t="s">
        <v>657</v>
      </c>
      <c r="C264" s="152" t="s">
        <v>777</v>
      </c>
      <c r="D264" s="144">
        <v>90</v>
      </c>
      <c r="E264" s="144"/>
      <c r="F264" s="144"/>
      <c r="G264" s="144">
        <f>80.36+9.64</f>
        <v>90</v>
      </c>
      <c r="H264" s="144">
        <f t="shared" si="6"/>
        <v>0</v>
      </c>
    </row>
    <row r="265" spans="1:9" ht="35.25" customHeight="1">
      <c r="A265" s="142">
        <v>2316</v>
      </c>
      <c r="B265" s="143" t="s">
        <v>658</v>
      </c>
      <c r="C265" s="152" t="s">
        <v>778</v>
      </c>
      <c r="D265" s="144">
        <v>50</v>
      </c>
      <c r="E265" s="144"/>
      <c r="F265" s="144"/>
      <c r="G265" s="144">
        <v>50</v>
      </c>
      <c r="H265" s="144">
        <f t="shared" si="6"/>
        <v>0</v>
      </c>
      <c r="I265" s="34"/>
    </row>
    <row r="266" spans="1:8" ht="35.25" customHeight="1">
      <c r="A266" s="142">
        <v>2320</v>
      </c>
      <c r="B266" s="143" t="s">
        <v>659</v>
      </c>
      <c r="C266" s="152" t="s">
        <v>779</v>
      </c>
      <c r="D266" s="144">
        <v>90</v>
      </c>
      <c r="E266" s="144"/>
      <c r="F266" s="144"/>
      <c r="G266" s="144">
        <f>21+5.98+49+13.96</f>
        <v>89.94</v>
      </c>
      <c r="H266" s="144">
        <f t="shared" si="6"/>
        <v>0.060000000000002274</v>
      </c>
    </row>
    <row r="267" spans="1:8" ht="35.25" customHeight="1">
      <c r="A267" s="142">
        <v>2318</v>
      </c>
      <c r="B267" s="143" t="s">
        <v>660</v>
      </c>
      <c r="C267" s="152" t="s">
        <v>780</v>
      </c>
      <c r="D267" s="144">
        <v>150</v>
      </c>
      <c r="E267" s="144"/>
      <c r="F267" s="144"/>
      <c r="G267" s="144">
        <f>45+105</f>
        <v>150</v>
      </c>
      <c r="H267" s="144">
        <f t="shared" si="6"/>
        <v>0</v>
      </c>
    </row>
    <row r="268" spans="1:8" ht="35.25" customHeight="1">
      <c r="A268" s="142">
        <v>2331</v>
      </c>
      <c r="B268" s="143" t="s">
        <v>661</v>
      </c>
      <c r="C268" s="152" t="s">
        <v>781</v>
      </c>
      <c r="D268" s="144">
        <v>100</v>
      </c>
      <c r="E268" s="144"/>
      <c r="F268" s="144"/>
      <c r="G268" s="144">
        <f>30+69.9</f>
        <v>99.9</v>
      </c>
      <c r="H268" s="144">
        <f t="shared" si="6"/>
        <v>0.09999999999999432</v>
      </c>
    </row>
    <row r="269" spans="1:8" ht="35.25" customHeight="1">
      <c r="A269" s="142">
        <v>2329</v>
      </c>
      <c r="B269" s="143" t="s">
        <v>662</v>
      </c>
      <c r="C269" s="152" t="s">
        <v>782</v>
      </c>
      <c r="D269" s="144">
        <v>100</v>
      </c>
      <c r="E269" s="144"/>
      <c r="F269" s="144"/>
      <c r="G269" s="144">
        <f>29.94+69.86</f>
        <v>99.8</v>
      </c>
      <c r="H269" s="144">
        <f t="shared" si="6"/>
        <v>0.20000000000000284</v>
      </c>
    </row>
    <row r="270" spans="1:8" ht="35.25" customHeight="1">
      <c r="A270" s="142">
        <v>2479</v>
      </c>
      <c r="B270" s="143" t="s">
        <v>663</v>
      </c>
      <c r="C270" s="152" t="s">
        <v>783</v>
      </c>
      <c r="D270" s="144">
        <v>200</v>
      </c>
      <c r="E270" s="144"/>
      <c r="F270" s="144"/>
      <c r="G270" s="144">
        <f>58.27+135.97</f>
        <v>194.24</v>
      </c>
      <c r="H270" s="144">
        <f t="shared" si="6"/>
        <v>5.759999999999991</v>
      </c>
    </row>
    <row r="271" spans="1:8" ht="35.25" customHeight="1">
      <c r="A271" s="142">
        <v>2483</v>
      </c>
      <c r="B271" s="143" t="s">
        <v>664</v>
      </c>
      <c r="C271" s="152" t="s">
        <v>784</v>
      </c>
      <c r="D271" s="144">
        <v>30</v>
      </c>
      <c r="E271" s="144"/>
      <c r="F271" s="144"/>
      <c r="G271" s="144">
        <v>30</v>
      </c>
      <c r="H271" s="144">
        <f t="shared" si="6"/>
        <v>0</v>
      </c>
    </row>
    <row r="272" spans="1:8" ht="35.25" customHeight="1">
      <c r="A272" s="142">
        <v>2639</v>
      </c>
      <c r="B272" s="143" t="s">
        <v>665</v>
      </c>
      <c r="C272" s="152" t="s">
        <v>785</v>
      </c>
      <c r="D272" s="144">
        <v>100</v>
      </c>
      <c r="E272" s="144"/>
      <c r="F272" s="144"/>
      <c r="G272" s="144">
        <f>29.98+69.95</f>
        <v>99.93</v>
      </c>
      <c r="H272" s="144">
        <f t="shared" si="6"/>
        <v>0.06999999999999318</v>
      </c>
    </row>
    <row r="273" spans="1:8" ht="35.25" customHeight="1">
      <c r="A273" s="142">
        <v>2487</v>
      </c>
      <c r="B273" s="143" t="s">
        <v>666</v>
      </c>
      <c r="C273" s="152" t="s">
        <v>786</v>
      </c>
      <c r="D273" s="144">
        <v>200</v>
      </c>
      <c r="E273" s="144"/>
      <c r="F273" s="144"/>
      <c r="G273" s="144">
        <f>60+140</f>
        <v>200</v>
      </c>
      <c r="H273" s="144">
        <f t="shared" si="6"/>
        <v>0</v>
      </c>
    </row>
    <row r="274" spans="1:8" ht="38.25" customHeight="1">
      <c r="A274" s="142">
        <v>2650</v>
      </c>
      <c r="B274" s="143" t="s">
        <v>667</v>
      </c>
      <c r="C274" s="152" t="s">
        <v>787</v>
      </c>
      <c r="D274" s="144">
        <v>160</v>
      </c>
      <c r="E274" s="144"/>
      <c r="F274" s="144"/>
      <c r="G274" s="144">
        <f>47.85+111.65</f>
        <v>159.5</v>
      </c>
      <c r="H274" s="144">
        <f t="shared" si="6"/>
        <v>0.5</v>
      </c>
    </row>
    <row r="275" spans="1:8" ht="38.25" customHeight="1">
      <c r="A275" s="142">
        <v>2678</v>
      </c>
      <c r="B275" s="143" t="s">
        <v>668</v>
      </c>
      <c r="C275" s="152" t="s">
        <v>788</v>
      </c>
      <c r="D275" s="144">
        <v>235</v>
      </c>
      <c r="E275" s="144"/>
      <c r="F275" s="144"/>
      <c r="G275" s="144">
        <f>68.4+159.6+7</f>
        <v>235</v>
      </c>
      <c r="H275" s="144">
        <f t="shared" si="6"/>
        <v>0</v>
      </c>
    </row>
    <row r="276" spans="1:8" ht="38.25" customHeight="1">
      <c r="A276" s="142">
        <v>2676</v>
      </c>
      <c r="B276" s="143" t="s">
        <v>669</v>
      </c>
      <c r="C276" s="152" t="s">
        <v>789</v>
      </c>
      <c r="D276" s="144">
        <v>100</v>
      </c>
      <c r="E276" s="144"/>
      <c r="F276" s="144"/>
      <c r="G276" s="144">
        <f>29.52+68.88</f>
        <v>98.39999999999999</v>
      </c>
      <c r="H276" s="144">
        <f t="shared" si="6"/>
        <v>1.6000000000000085</v>
      </c>
    </row>
    <row r="277" spans="1:8" ht="38.25" customHeight="1">
      <c r="A277" s="142">
        <v>2674</v>
      </c>
      <c r="B277" s="143" t="s">
        <v>670</v>
      </c>
      <c r="C277" s="152" t="s">
        <v>790</v>
      </c>
      <c r="D277" s="144">
        <v>200</v>
      </c>
      <c r="E277" s="144"/>
      <c r="F277" s="144"/>
      <c r="G277" s="144">
        <f>59.12+137.94</f>
        <v>197.06</v>
      </c>
      <c r="H277" s="144">
        <f t="shared" si="6"/>
        <v>2.9399999999999977</v>
      </c>
    </row>
    <row r="278" spans="1:8" ht="79.5" customHeight="1">
      <c r="A278" s="142">
        <v>2672</v>
      </c>
      <c r="B278" s="143" t="s">
        <v>791</v>
      </c>
      <c r="C278" s="152" t="s">
        <v>792</v>
      </c>
      <c r="D278" s="144">
        <v>280</v>
      </c>
      <c r="E278" s="144"/>
      <c r="F278" s="144"/>
      <c r="G278" s="144">
        <f>71.82+167.58+28+12</f>
        <v>279.4</v>
      </c>
      <c r="H278" s="144">
        <f t="shared" si="6"/>
        <v>0.6000000000000227</v>
      </c>
    </row>
    <row r="279" spans="1:9" ht="31.5" customHeight="1">
      <c r="A279" s="142">
        <v>2670</v>
      </c>
      <c r="B279" s="143" t="s">
        <v>671</v>
      </c>
      <c r="C279" s="152" t="s">
        <v>793</v>
      </c>
      <c r="D279" s="144">
        <v>150</v>
      </c>
      <c r="E279" s="144"/>
      <c r="F279" s="144"/>
      <c r="G279" s="144">
        <f>147.81+2.19</f>
        <v>150</v>
      </c>
      <c r="H279" s="144">
        <f t="shared" si="6"/>
        <v>0</v>
      </c>
      <c r="I279" s="34"/>
    </row>
    <row r="280" spans="1:8" ht="30" customHeight="1">
      <c r="A280" s="142">
        <v>2682</v>
      </c>
      <c r="B280" s="143" t="s">
        <v>672</v>
      </c>
      <c r="C280" s="152" t="s">
        <v>794</v>
      </c>
      <c r="D280" s="170">
        <v>50</v>
      </c>
      <c r="E280" s="170"/>
      <c r="F280" s="170"/>
      <c r="G280" s="170">
        <v>50</v>
      </c>
      <c r="H280" s="170">
        <f t="shared" si="6"/>
        <v>0</v>
      </c>
    </row>
    <row r="281" spans="1:8" ht="31.5" customHeight="1">
      <c r="A281" s="142">
        <v>2684</v>
      </c>
      <c r="B281" s="143" t="s">
        <v>673</v>
      </c>
      <c r="C281" s="152" t="s">
        <v>795</v>
      </c>
      <c r="D281" s="144">
        <v>200</v>
      </c>
      <c r="E281" s="144"/>
      <c r="F281" s="144"/>
      <c r="G281" s="144">
        <f>59.98+139.96</f>
        <v>199.94</v>
      </c>
      <c r="H281" s="144">
        <f t="shared" si="6"/>
        <v>0.060000000000002274</v>
      </c>
    </row>
    <row r="282" spans="1:8" ht="36.75" customHeight="1">
      <c r="A282" s="142">
        <v>2686</v>
      </c>
      <c r="B282" s="143" t="s">
        <v>674</v>
      </c>
      <c r="C282" s="152" t="s">
        <v>796</v>
      </c>
      <c r="D282" s="144">
        <v>10</v>
      </c>
      <c r="E282" s="144"/>
      <c r="F282" s="144"/>
      <c r="G282" s="144">
        <v>10</v>
      </c>
      <c r="H282" s="144">
        <f aca="true" t="shared" si="7" ref="H282:H345">D282-G282</f>
        <v>0</v>
      </c>
    </row>
    <row r="283" spans="1:8" ht="30.75" customHeight="1">
      <c r="A283" s="142">
        <v>2688</v>
      </c>
      <c r="B283" s="143" t="s">
        <v>675</v>
      </c>
      <c r="C283" s="152" t="s">
        <v>797</v>
      </c>
      <c r="D283" s="144">
        <v>80</v>
      </c>
      <c r="E283" s="144"/>
      <c r="F283" s="144"/>
      <c r="G283" s="144">
        <v>79.46</v>
      </c>
      <c r="H283" s="144">
        <f t="shared" si="7"/>
        <v>0.5400000000000063</v>
      </c>
    </row>
    <row r="284" spans="1:8" ht="38.25" customHeight="1">
      <c r="A284" s="142">
        <v>2690</v>
      </c>
      <c r="B284" s="143" t="s">
        <v>676</v>
      </c>
      <c r="C284" s="152" t="s">
        <v>798</v>
      </c>
      <c r="D284" s="144">
        <v>150</v>
      </c>
      <c r="E284" s="144"/>
      <c r="F284" s="144"/>
      <c r="G284" s="144">
        <f>44.4+103.6+2</f>
        <v>150</v>
      </c>
      <c r="H284" s="144">
        <f t="shared" si="7"/>
        <v>0</v>
      </c>
    </row>
    <row r="285" spans="1:8" ht="29.25" customHeight="1">
      <c r="A285" s="142">
        <v>2699</v>
      </c>
      <c r="B285" s="143" t="s">
        <v>677</v>
      </c>
      <c r="C285" s="152" t="s">
        <v>799</v>
      </c>
      <c r="D285" s="144">
        <v>40</v>
      </c>
      <c r="E285" s="144"/>
      <c r="F285" s="144"/>
      <c r="G285" s="144">
        <f>26.93+13.07</f>
        <v>40</v>
      </c>
      <c r="H285" s="144">
        <f t="shared" si="7"/>
        <v>0</v>
      </c>
    </row>
    <row r="286" spans="1:8" ht="33" customHeight="1">
      <c r="A286" s="142">
        <v>2654</v>
      </c>
      <c r="B286" s="143" t="s">
        <v>678</v>
      </c>
      <c r="C286" s="152" t="s">
        <v>800</v>
      </c>
      <c r="D286" s="144">
        <v>30</v>
      </c>
      <c r="E286" s="144"/>
      <c r="F286" s="144"/>
      <c r="G286" s="144">
        <v>30</v>
      </c>
      <c r="H286" s="144">
        <f t="shared" si="7"/>
        <v>0</v>
      </c>
    </row>
    <row r="287" spans="1:8" ht="33" customHeight="1">
      <c r="A287" s="142">
        <v>2711</v>
      </c>
      <c r="B287" s="143" t="s">
        <v>679</v>
      </c>
      <c r="C287" s="152" t="s">
        <v>801</v>
      </c>
      <c r="D287" s="144">
        <v>70</v>
      </c>
      <c r="E287" s="144"/>
      <c r="F287" s="144"/>
      <c r="G287" s="144">
        <v>69.95</v>
      </c>
      <c r="H287" s="144">
        <f t="shared" si="7"/>
        <v>0.04999999999999716</v>
      </c>
    </row>
    <row r="288" spans="1:8" ht="33" customHeight="1">
      <c r="A288" s="142">
        <v>2721</v>
      </c>
      <c r="B288" s="143" t="s">
        <v>680</v>
      </c>
      <c r="C288" s="152" t="s">
        <v>875</v>
      </c>
      <c r="D288" s="144">
        <v>200</v>
      </c>
      <c r="E288" s="144"/>
      <c r="F288" s="144"/>
      <c r="G288" s="144">
        <f>59.84+139.64</f>
        <v>199.48</v>
      </c>
      <c r="H288" s="144">
        <f t="shared" si="7"/>
        <v>0.5200000000000102</v>
      </c>
    </row>
    <row r="289" spans="1:8" ht="40.5" customHeight="1">
      <c r="A289" s="142">
        <v>2729</v>
      </c>
      <c r="B289" s="143" t="s">
        <v>681</v>
      </c>
      <c r="C289" s="152" t="s">
        <v>62</v>
      </c>
      <c r="D289" s="144">
        <v>50</v>
      </c>
      <c r="E289" s="144"/>
      <c r="F289" s="144"/>
      <c r="G289" s="144">
        <f>23+27</f>
        <v>50</v>
      </c>
      <c r="H289" s="144">
        <f t="shared" si="7"/>
        <v>0</v>
      </c>
    </row>
    <row r="290" spans="1:8" ht="40.5" customHeight="1">
      <c r="A290" s="142">
        <v>2764</v>
      </c>
      <c r="B290" s="143" t="s">
        <v>682</v>
      </c>
      <c r="C290" s="152" t="s">
        <v>63</v>
      </c>
      <c r="D290" s="144">
        <v>60</v>
      </c>
      <c r="E290" s="144"/>
      <c r="F290" s="144"/>
      <c r="G290" s="144">
        <v>59.33</v>
      </c>
      <c r="H290" s="144">
        <f t="shared" si="7"/>
        <v>0.6700000000000017</v>
      </c>
    </row>
    <row r="291" spans="1:8" ht="29.25" customHeight="1">
      <c r="A291" s="142">
        <v>2758</v>
      </c>
      <c r="B291" s="143" t="s">
        <v>683</v>
      </c>
      <c r="C291" s="152" t="s">
        <v>64</v>
      </c>
      <c r="D291" s="144">
        <v>50</v>
      </c>
      <c r="E291" s="144"/>
      <c r="F291" s="144"/>
      <c r="G291" s="144">
        <v>50</v>
      </c>
      <c r="H291" s="144">
        <f t="shared" si="7"/>
        <v>0</v>
      </c>
    </row>
    <row r="292" spans="1:8" ht="42" customHeight="1">
      <c r="A292" s="142">
        <v>2790</v>
      </c>
      <c r="B292" s="143" t="s">
        <v>684</v>
      </c>
      <c r="C292" s="152" t="s">
        <v>65</v>
      </c>
      <c r="D292" s="144">
        <v>35</v>
      </c>
      <c r="E292" s="144"/>
      <c r="F292" s="144"/>
      <c r="G292" s="144">
        <v>35</v>
      </c>
      <c r="H292" s="144">
        <f t="shared" si="7"/>
        <v>0</v>
      </c>
    </row>
    <row r="293" spans="1:8" ht="42" customHeight="1">
      <c r="A293" s="142">
        <v>2794</v>
      </c>
      <c r="B293" s="143" t="s">
        <v>685</v>
      </c>
      <c r="C293" s="152" t="s">
        <v>66</v>
      </c>
      <c r="D293" s="144">
        <v>50</v>
      </c>
      <c r="E293" s="144"/>
      <c r="F293" s="144"/>
      <c r="G293" s="144">
        <f>26+24</f>
        <v>50</v>
      </c>
      <c r="H293" s="144">
        <f t="shared" si="7"/>
        <v>0</v>
      </c>
    </row>
    <row r="294" spans="1:8" ht="33" customHeight="1">
      <c r="A294" s="142">
        <v>2725</v>
      </c>
      <c r="B294" s="143" t="s">
        <v>686</v>
      </c>
      <c r="C294" s="152" t="s">
        <v>67</v>
      </c>
      <c r="D294" s="144">
        <v>50</v>
      </c>
      <c r="E294" s="144"/>
      <c r="F294" s="144"/>
      <c r="G294" s="144">
        <f>49.17+0.83</f>
        <v>50</v>
      </c>
      <c r="H294" s="144">
        <f t="shared" si="7"/>
        <v>0</v>
      </c>
    </row>
    <row r="295" spans="1:8" ht="33" customHeight="1">
      <c r="A295" s="142">
        <v>3009</v>
      </c>
      <c r="B295" s="143" t="s">
        <v>687</v>
      </c>
      <c r="C295" s="152" t="s">
        <v>68</v>
      </c>
      <c r="D295" s="144">
        <v>150</v>
      </c>
      <c r="E295" s="144"/>
      <c r="F295" s="144"/>
      <c r="G295" s="144">
        <f>42.81+99.88+7.31</f>
        <v>150</v>
      </c>
      <c r="H295" s="144">
        <f t="shared" si="7"/>
        <v>0</v>
      </c>
    </row>
    <row r="296" spans="1:8" ht="33" customHeight="1">
      <c r="A296" s="142">
        <v>3013</v>
      </c>
      <c r="B296" s="143" t="s">
        <v>688</v>
      </c>
      <c r="C296" s="152" t="s">
        <v>69</v>
      </c>
      <c r="D296" s="144">
        <v>202</v>
      </c>
      <c r="E296" s="144"/>
      <c r="F296" s="144"/>
      <c r="G296" s="144">
        <f>42.03+40+98.06+21.91</f>
        <v>202</v>
      </c>
      <c r="H296" s="144">
        <f t="shared" si="7"/>
        <v>0</v>
      </c>
    </row>
    <row r="297" spans="1:8" ht="33" customHeight="1">
      <c r="A297" s="142">
        <v>3017</v>
      </c>
      <c r="B297" s="143" t="s">
        <v>689</v>
      </c>
      <c r="C297" s="152" t="s">
        <v>106</v>
      </c>
      <c r="D297" s="144">
        <v>150</v>
      </c>
      <c r="E297" s="144"/>
      <c r="F297" s="144"/>
      <c r="G297" s="144">
        <f>141.8+8.2</f>
        <v>150</v>
      </c>
      <c r="H297" s="144">
        <f t="shared" si="7"/>
        <v>0</v>
      </c>
    </row>
    <row r="298" spans="1:8" ht="33" customHeight="1">
      <c r="A298" s="142">
        <v>3043</v>
      </c>
      <c r="B298" s="143" t="s">
        <v>690</v>
      </c>
      <c r="C298" s="152" t="s">
        <v>107</v>
      </c>
      <c r="D298" s="144">
        <v>153</v>
      </c>
      <c r="E298" s="144"/>
      <c r="F298" s="144"/>
      <c r="G298" s="144">
        <f>10+42.89+89.98+10.13</f>
        <v>153</v>
      </c>
      <c r="H298" s="144">
        <f t="shared" si="7"/>
        <v>0</v>
      </c>
    </row>
    <row r="299" spans="1:9" ht="27" customHeight="1">
      <c r="A299" s="142">
        <v>3019</v>
      </c>
      <c r="B299" s="143" t="s">
        <v>691</v>
      </c>
      <c r="C299" s="152" t="s">
        <v>108</v>
      </c>
      <c r="D299" s="144">
        <v>250</v>
      </c>
      <c r="E299" s="144"/>
      <c r="F299" s="144"/>
      <c r="G299" s="144">
        <f>71.69+167.28+11.03</f>
        <v>250</v>
      </c>
      <c r="H299" s="144">
        <f t="shared" si="7"/>
        <v>0</v>
      </c>
      <c r="I299" s="34"/>
    </row>
    <row r="300" spans="1:8" ht="27" customHeight="1">
      <c r="A300" s="142">
        <v>3015</v>
      </c>
      <c r="B300" s="143" t="s">
        <v>692</v>
      </c>
      <c r="C300" s="152" t="s">
        <v>109</v>
      </c>
      <c r="D300" s="144">
        <v>100</v>
      </c>
      <c r="E300" s="144"/>
      <c r="F300" s="144"/>
      <c r="G300" s="144">
        <f>29.51+68.86</f>
        <v>98.37</v>
      </c>
      <c r="H300" s="144">
        <f t="shared" si="7"/>
        <v>1.6299999999999955</v>
      </c>
    </row>
    <row r="301" spans="1:8" ht="27" customHeight="1">
      <c r="A301" s="142">
        <v>3021</v>
      </c>
      <c r="B301" s="143" t="s">
        <v>693</v>
      </c>
      <c r="C301" s="152" t="s">
        <v>110</v>
      </c>
      <c r="D301" s="144">
        <v>300</v>
      </c>
      <c r="E301" s="144"/>
      <c r="F301" s="144"/>
      <c r="G301" s="144">
        <f>74.98+174.96+50.06</f>
        <v>300</v>
      </c>
      <c r="H301" s="144">
        <f t="shared" si="7"/>
        <v>0</v>
      </c>
    </row>
    <row r="302" spans="1:8" ht="39.75" customHeight="1">
      <c r="A302" s="142">
        <v>3033</v>
      </c>
      <c r="B302" s="143" t="s">
        <v>694</v>
      </c>
      <c r="C302" s="152" t="s">
        <v>111</v>
      </c>
      <c r="D302" s="144">
        <v>55</v>
      </c>
      <c r="E302" s="144"/>
      <c r="F302" s="144"/>
      <c r="G302" s="144">
        <v>54.96</v>
      </c>
      <c r="H302" s="144">
        <f t="shared" si="7"/>
        <v>0.03999999999999915</v>
      </c>
    </row>
    <row r="303" spans="1:8" ht="39.75" customHeight="1">
      <c r="A303" s="142">
        <v>3029</v>
      </c>
      <c r="B303" s="143" t="s">
        <v>695</v>
      </c>
      <c r="C303" s="152" t="s">
        <v>112</v>
      </c>
      <c r="D303" s="144">
        <v>100</v>
      </c>
      <c r="E303" s="144"/>
      <c r="F303" s="144"/>
      <c r="G303" s="144">
        <f>60+28+12</f>
        <v>100</v>
      </c>
      <c r="H303" s="144">
        <f t="shared" si="7"/>
        <v>0</v>
      </c>
    </row>
    <row r="304" spans="1:8" ht="27" customHeight="1">
      <c r="A304" s="142">
        <v>3011</v>
      </c>
      <c r="B304" s="143" t="s">
        <v>696</v>
      </c>
      <c r="C304" s="152" t="s">
        <v>113</v>
      </c>
      <c r="D304" s="144">
        <v>140</v>
      </c>
      <c r="E304" s="144"/>
      <c r="F304" s="144"/>
      <c r="G304" s="144">
        <f>36.6+85.4+18</f>
        <v>140</v>
      </c>
      <c r="H304" s="144">
        <f t="shared" si="7"/>
        <v>0</v>
      </c>
    </row>
    <row r="305" spans="1:8" ht="28.5" customHeight="1">
      <c r="A305" s="142">
        <v>3079</v>
      </c>
      <c r="B305" s="143" t="s">
        <v>697</v>
      </c>
      <c r="C305" s="152" t="s">
        <v>114</v>
      </c>
      <c r="D305" s="144">
        <v>172</v>
      </c>
      <c r="E305" s="144"/>
      <c r="F305" s="144"/>
      <c r="G305" s="144">
        <f>51.6+120.4</f>
        <v>172</v>
      </c>
      <c r="H305" s="144">
        <f t="shared" si="7"/>
        <v>0</v>
      </c>
    </row>
    <row r="306" spans="1:8" ht="42" customHeight="1">
      <c r="A306" s="142">
        <v>3231</v>
      </c>
      <c r="B306" s="143" t="s">
        <v>698</v>
      </c>
      <c r="C306" s="152" t="s">
        <v>115</v>
      </c>
      <c r="D306" s="154">
        <v>50</v>
      </c>
      <c r="E306" s="144"/>
      <c r="F306" s="144"/>
      <c r="G306" s="144">
        <v>50</v>
      </c>
      <c r="H306" s="144">
        <f t="shared" si="7"/>
        <v>0</v>
      </c>
    </row>
    <row r="307" spans="1:8" ht="48.75" customHeight="1">
      <c r="A307" s="142">
        <v>3233</v>
      </c>
      <c r="B307" s="143" t="s">
        <v>699</v>
      </c>
      <c r="C307" s="152" t="s">
        <v>476</v>
      </c>
      <c r="D307" s="154">
        <v>50</v>
      </c>
      <c r="E307" s="144"/>
      <c r="F307" s="144"/>
      <c r="G307" s="144">
        <v>50</v>
      </c>
      <c r="H307" s="144">
        <f t="shared" si="7"/>
        <v>0</v>
      </c>
    </row>
    <row r="308" spans="1:8" ht="42" customHeight="1">
      <c r="A308" s="142">
        <v>3235</v>
      </c>
      <c r="B308" s="143" t="s">
        <v>700</v>
      </c>
      <c r="C308" s="152" t="s">
        <v>477</v>
      </c>
      <c r="D308" s="154">
        <v>70</v>
      </c>
      <c r="E308" s="144"/>
      <c r="F308" s="144"/>
      <c r="G308" s="144">
        <f>21+49</f>
        <v>70</v>
      </c>
      <c r="H308" s="144">
        <f t="shared" si="7"/>
        <v>0</v>
      </c>
    </row>
    <row r="309" spans="1:8" ht="42" customHeight="1">
      <c r="A309" s="142">
        <v>3257</v>
      </c>
      <c r="B309" s="143" t="s">
        <v>701</v>
      </c>
      <c r="C309" s="152" t="s">
        <v>478</v>
      </c>
      <c r="D309" s="154">
        <v>100</v>
      </c>
      <c r="E309" s="144"/>
      <c r="F309" s="144"/>
      <c r="G309" s="144">
        <f>29.6+69.07+1.33</f>
        <v>99.99999999999999</v>
      </c>
      <c r="H309" s="144">
        <f t="shared" si="7"/>
        <v>0</v>
      </c>
    </row>
    <row r="310" spans="1:8" ht="52.5" customHeight="1">
      <c r="A310" s="149" t="s">
        <v>702</v>
      </c>
      <c r="B310" s="143" t="s">
        <v>703</v>
      </c>
      <c r="C310" s="152" t="s">
        <v>479</v>
      </c>
      <c r="D310" s="154">
        <v>160</v>
      </c>
      <c r="E310" s="144"/>
      <c r="F310" s="144"/>
      <c r="G310" s="144">
        <f>61.24+36+18.5+43.1+0.76</f>
        <v>159.6</v>
      </c>
      <c r="H310" s="144">
        <f t="shared" si="7"/>
        <v>0.4000000000000057</v>
      </c>
    </row>
    <row r="311" spans="1:8" ht="42" customHeight="1">
      <c r="A311" s="142">
        <v>3261</v>
      </c>
      <c r="B311" s="143" t="s">
        <v>904</v>
      </c>
      <c r="C311" s="152" t="s">
        <v>480</v>
      </c>
      <c r="D311" s="154">
        <v>100</v>
      </c>
      <c r="E311" s="144"/>
      <c r="F311" s="144"/>
      <c r="G311" s="144">
        <f>85.68+14.21</f>
        <v>99.89000000000001</v>
      </c>
      <c r="H311" s="144">
        <f t="shared" si="7"/>
        <v>0.10999999999998522</v>
      </c>
    </row>
    <row r="312" spans="1:8" ht="42" customHeight="1">
      <c r="A312" s="142">
        <v>3245</v>
      </c>
      <c r="B312" s="143" t="s">
        <v>905</v>
      </c>
      <c r="C312" s="152" t="s">
        <v>481</v>
      </c>
      <c r="D312" s="154">
        <v>100</v>
      </c>
      <c r="E312" s="144"/>
      <c r="F312" s="144"/>
      <c r="G312" s="144">
        <f>98.81+1.19</f>
        <v>100</v>
      </c>
      <c r="H312" s="144">
        <f t="shared" si="7"/>
        <v>0</v>
      </c>
    </row>
    <row r="313" spans="1:8" ht="31.5" customHeight="1">
      <c r="A313" s="142">
        <v>3081</v>
      </c>
      <c r="B313" s="143" t="s">
        <v>906</v>
      </c>
      <c r="C313" s="152" t="s">
        <v>482</v>
      </c>
      <c r="D313" s="144">
        <v>140</v>
      </c>
      <c r="E313" s="144"/>
      <c r="F313" s="144"/>
      <c r="G313" s="144">
        <f>42+98</f>
        <v>140</v>
      </c>
      <c r="H313" s="144">
        <f t="shared" si="7"/>
        <v>0</v>
      </c>
    </row>
    <row r="314" spans="1:8" ht="39.75" customHeight="1">
      <c r="A314" s="142">
        <v>3297</v>
      </c>
      <c r="B314" s="143" t="s">
        <v>907</v>
      </c>
      <c r="C314" s="152" t="s">
        <v>483</v>
      </c>
      <c r="D314" s="154">
        <v>60</v>
      </c>
      <c r="E314" s="144"/>
      <c r="F314" s="144"/>
      <c r="G314" s="144">
        <v>60</v>
      </c>
      <c r="H314" s="144">
        <f t="shared" si="7"/>
        <v>0</v>
      </c>
    </row>
    <row r="315" spans="1:8" ht="27" customHeight="1">
      <c r="A315" s="142">
        <v>3286</v>
      </c>
      <c r="B315" s="143" t="s">
        <v>908</v>
      </c>
      <c r="C315" s="152" t="s">
        <v>484</v>
      </c>
      <c r="D315" s="154">
        <v>50</v>
      </c>
      <c r="E315" s="144"/>
      <c r="F315" s="144"/>
      <c r="G315" s="144">
        <v>50</v>
      </c>
      <c r="H315" s="144">
        <f t="shared" si="7"/>
        <v>0</v>
      </c>
    </row>
    <row r="316" spans="1:8" ht="27" customHeight="1">
      <c r="A316" s="142">
        <v>3290</v>
      </c>
      <c r="B316" s="143" t="s">
        <v>909</v>
      </c>
      <c r="C316" s="152" t="s">
        <v>485</v>
      </c>
      <c r="D316" s="154">
        <v>50</v>
      </c>
      <c r="E316" s="144"/>
      <c r="F316" s="144"/>
      <c r="G316" s="144">
        <v>50</v>
      </c>
      <c r="H316" s="144">
        <f t="shared" si="7"/>
        <v>0</v>
      </c>
    </row>
    <row r="317" spans="1:8" ht="27" customHeight="1">
      <c r="A317" s="142">
        <v>3295</v>
      </c>
      <c r="B317" s="143" t="s">
        <v>910</v>
      </c>
      <c r="C317" s="152" t="s">
        <v>486</v>
      </c>
      <c r="D317" s="154">
        <v>100</v>
      </c>
      <c r="E317" s="144"/>
      <c r="F317" s="144"/>
      <c r="G317" s="144">
        <f>25.58+14.72+59.69</f>
        <v>99.99</v>
      </c>
      <c r="H317" s="144">
        <f t="shared" si="7"/>
        <v>0.010000000000005116</v>
      </c>
    </row>
    <row r="318" spans="1:8" ht="27" customHeight="1">
      <c r="A318" s="142">
        <v>3318</v>
      </c>
      <c r="B318" s="143" t="s">
        <v>911</v>
      </c>
      <c r="C318" s="152" t="s">
        <v>487</v>
      </c>
      <c r="D318" s="154">
        <v>100</v>
      </c>
      <c r="E318" s="144"/>
      <c r="F318" s="144"/>
      <c r="G318" s="144">
        <v>99.79</v>
      </c>
      <c r="H318" s="144">
        <f t="shared" si="7"/>
        <v>0.20999999999999375</v>
      </c>
    </row>
    <row r="319" spans="1:8" ht="27" customHeight="1">
      <c r="A319" s="142">
        <v>3320</v>
      </c>
      <c r="B319" s="143" t="s">
        <v>912</v>
      </c>
      <c r="C319" s="152" t="s">
        <v>488</v>
      </c>
      <c r="D319" s="154">
        <v>100</v>
      </c>
      <c r="E319" s="144"/>
      <c r="F319" s="144"/>
      <c r="G319" s="144">
        <f>98+2</f>
        <v>100</v>
      </c>
      <c r="H319" s="144">
        <f t="shared" si="7"/>
        <v>0</v>
      </c>
    </row>
    <row r="320" spans="1:8" ht="66" customHeight="1">
      <c r="A320" s="142">
        <v>3310</v>
      </c>
      <c r="B320" s="143" t="s">
        <v>913</v>
      </c>
      <c r="C320" s="152" t="s">
        <v>489</v>
      </c>
      <c r="D320" s="154">
        <v>250</v>
      </c>
      <c r="E320" s="144"/>
      <c r="F320" s="144"/>
      <c r="G320" s="144">
        <f>17.22+32.15+10+189.91</f>
        <v>249.28</v>
      </c>
      <c r="H320" s="144">
        <f t="shared" si="7"/>
        <v>0.7199999999999989</v>
      </c>
    </row>
    <row r="321" spans="1:8" ht="46.5" customHeight="1">
      <c r="A321" s="142">
        <v>3322</v>
      </c>
      <c r="B321" s="143" t="s">
        <v>914</v>
      </c>
      <c r="C321" s="152" t="s">
        <v>490</v>
      </c>
      <c r="D321" s="154">
        <v>40</v>
      </c>
      <c r="E321" s="144"/>
      <c r="F321" s="144"/>
      <c r="G321" s="144">
        <f>11.95+27.89</f>
        <v>39.84</v>
      </c>
      <c r="H321" s="144">
        <f t="shared" si="7"/>
        <v>0.1599999999999966</v>
      </c>
    </row>
    <row r="322" spans="1:8" ht="46.5" customHeight="1">
      <c r="A322" s="142">
        <v>3351.4755</v>
      </c>
      <c r="B322" s="143" t="s">
        <v>915</v>
      </c>
      <c r="C322" s="152" t="s">
        <v>491</v>
      </c>
      <c r="D322" s="151">
        <v>400</v>
      </c>
      <c r="E322" s="144"/>
      <c r="F322" s="144"/>
      <c r="G322" s="144">
        <f>199.64+55.76+130.1+14.14</f>
        <v>399.64</v>
      </c>
      <c r="H322" s="144">
        <f t="shared" si="7"/>
        <v>0.36000000000001364</v>
      </c>
    </row>
    <row r="323" spans="1:8" ht="33.75" customHeight="1">
      <c r="A323" s="142">
        <v>3366</v>
      </c>
      <c r="B323" s="143" t="s">
        <v>916</v>
      </c>
      <c r="C323" s="152" t="s">
        <v>492</v>
      </c>
      <c r="D323" s="154">
        <v>400</v>
      </c>
      <c r="E323" s="144"/>
      <c r="F323" s="144"/>
      <c r="G323" s="144">
        <f>113.08+112.7+151.16+14.06+9</f>
        <v>400</v>
      </c>
      <c r="H323" s="144">
        <f t="shared" si="7"/>
        <v>0</v>
      </c>
    </row>
    <row r="324" spans="1:8" ht="33.75" customHeight="1">
      <c r="A324" s="142"/>
      <c r="B324" s="143" t="s">
        <v>917</v>
      </c>
      <c r="C324" s="152" t="s">
        <v>493</v>
      </c>
      <c r="D324" s="151">
        <v>100</v>
      </c>
      <c r="E324" s="144"/>
      <c r="F324" s="144"/>
      <c r="G324" s="144">
        <f>29.99+69.97</f>
        <v>99.96</v>
      </c>
      <c r="H324" s="144">
        <f t="shared" si="7"/>
        <v>0.04000000000000625</v>
      </c>
    </row>
    <row r="325" spans="1:8" ht="33.75" customHeight="1">
      <c r="A325" s="142">
        <v>3341</v>
      </c>
      <c r="B325" s="143" t="s">
        <v>918</v>
      </c>
      <c r="C325" s="152" t="s">
        <v>494</v>
      </c>
      <c r="D325" s="151">
        <v>40</v>
      </c>
      <c r="E325" s="144"/>
      <c r="F325" s="144"/>
      <c r="G325" s="144">
        <v>40</v>
      </c>
      <c r="H325" s="144">
        <f t="shared" si="7"/>
        <v>0</v>
      </c>
    </row>
    <row r="326" spans="1:8" ht="33.75" customHeight="1">
      <c r="A326" s="142">
        <v>3376</v>
      </c>
      <c r="B326" s="143" t="s">
        <v>919</v>
      </c>
      <c r="C326" s="152" t="s">
        <v>495</v>
      </c>
      <c r="D326" s="151">
        <v>15</v>
      </c>
      <c r="E326" s="154"/>
      <c r="F326" s="154"/>
      <c r="G326" s="154">
        <f>13.7+1.3</f>
        <v>15</v>
      </c>
      <c r="H326" s="154">
        <f t="shared" si="7"/>
        <v>0</v>
      </c>
    </row>
    <row r="327" spans="1:8" ht="33.75" customHeight="1">
      <c r="A327" s="142">
        <v>3399</v>
      </c>
      <c r="B327" s="143" t="s">
        <v>920</v>
      </c>
      <c r="C327" s="152" t="s">
        <v>496</v>
      </c>
      <c r="D327" s="151">
        <v>100</v>
      </c>
      <c r="E327" s="154"/>
      <c r="F327" s="154"/>
      <c r="G327" s="154">
        <v>99.97</v>
      </c>
      <c r="H327" s="154">
        <f t="shared" si="7"/>
        <v>0.030000000000001137</v>
      </c>
    </row>
    <row r="328" spans="1:8" ht="33.75" customHeight="1">
      <c r="A328" s="142">
        <v>3384</v>
      </c>
      <c r="B328" s="143" t="s">
        <v>921</v>
      </c>
      <c r="C328" s="152" t="s">
        <v>497</v>
      </c>
      <c r="D328" s="151">
        <v>40</v>
      </c>
      <c r="E328" s="154"/>
      <c r="F328" s="154"/>
      <c r="G328" s="154">
        <v>40</v>
      </c>
      <c r="H328" s="154">
        <f t="shared" si="7"/>
        <v>0</v>
      </c>
    </row>
    <row r="329" spans="1:8" ht="33.75" customHeight="1">
      <c r="A329" s="142">
        <v>3410</v>
      </c>
      <c r="B329" s="143" t="s">
        <v>922</v>
      </c>
      <c r="C329" s="152" t="s">
        <v>498</v>
      </c>
      <c r="D329" s="151">
        <v>40</v>
      </c>
      <c r="E329" s="154"/>
      <c r="F329" s="154"/>
      <c r="G329" s="154">
        <f>32.5+7.5</f>
        <v>40</v>
      </c>
      <c r="H329" s="154">
        <f t="shared" si="7"/>
        <v>0</v>
      </c>
    </row>
    <row r="330" spans="1:8" ht="33.75" customHeight="1">
      <c r="A330" s="142">
        <v>3406</v>
      </c>
      <c r="B330" s="143" t="s">
        <v>923</v>
      </c>
      <c r="C330" s="152" t="s">
        <v>499</v>
      </c>
      <c r="D330" s="151">
        <v>155</v>
      </c>
      <c r="E330" s="162"/>
      <c r="F330" s="162"/>
      <c r="G330" s="162">
        <f>46.5+108.5</f>
        <v>155</v>
      </c>
      <c r="H330" s="162">
        <f t="shared" si="7"/>
        <v>0</v>
      </c>
    </row>
    <row r="331" spans="1:8" ht="33.75" customHeight="1">
      <c r="A331" s="142">
        <v>3414</v>
      </c>
      <c r="B331" s="143" t="s">
        <v>924</v>
      </c>
      <c r="C331" s="152" t="s">
        <v>500</v>
      </c>
      <c r="D331" s="151">
        <v>150</v>
      </c>
      <c r="E331" s="162"/>
      <c r="F331" s="162"/>
      <c r="G331" s="162">
        <f>41.11+95.92+12.97</f>
        <v>150</v>
      </c>
      <c r="H331" s="162">
        <f t="shared" si="7"/>
        <v>0</v>
      </c>
    </row>
    <row r="332" spans="1:8" ht="33.75" customHeight="1">
      <c r="A332" s="142">
        <v>3447</v>
      </c>
      <c r="B332" s="143" t="s">
        <v>925</v>
      </c>
      <c r="C332" s="152" t="s">
        <v>501</v>
      </c>
      <c r="D332" s="151">
        <v>30</v>
      </c>
      <c r="E332" s="154"/>
      <c r="F332" s="154"/>
      <c r="G332" s="154">
        <f>9+16.65+4.35</f>
        <v>30</v>
      </c>
      <c r="H332" s="154">
        <f t="shared" si="7"/>
        <v>0</v>
      </c>
    </row>
    <row r="333" spans="1:8" ht="55.5" customHeight="1">
      <c r="A333" s="142">
        <v>3466</v>
      </c>
      <c r="B333" s="143" t="s">
        <v>926</v>
      </c>
      <c r="C333" s="152" t="s">
        <v>502</v>
      </c>
      <c r="D333" s="151">
        <v>170</v>
      </c>
      <c r="E333" s="154"/>
      <c r="F333" s="154"/>
      <c r="G333" s="154">
        <f>51+119</f>
        <v>170</v>
      </c>
      <c r="H333" s="154">
        <f t="shared" si="7"/>
        <v>0</v>
      </c>
    </row>
    <row r="334" spans="1:8" ht="48" customHeight="1">
      <c r="A334" s="142">
        <v>3699</v>
      </c>
      <c r="B334" s="143" t="s">
        <v>927</v>
      </c>
      <c r="C334" s="152" t="s">
        <v>503</v>
      </c>
      <c r="D334" s="151">
        <v>480</v>
      </c>
      <c r="E334" s="154"/>
      <c r="F334" s="154"/>
      <c r="G334" s="154">
        <f>238+71.98+167.957+2</f>
        <v>479.937</v>
      </c>
      <c r="H334" s="154">
        <f t="shared" si="7"/>
        <v>0.06299999999998818</v>
      </c>
    </row>
    <row r="335" spans="1:8" ht="33" customHeight="1">
      <c r="A335" s="142">
        <v>3901</v>
      </c>
      <c r="B335" s="143" t="s">
        <v>928</v>
      </c>
      <c r="C335" s="163" t="s">
        <v>504</v>
      </c>
      <c r="D335" s="151">
        <v>60</v>
      </c>
      <c r="E335" s="154"/>
      <c r="F335" s="154"/>
      <c r="G335" s="154">
        <v>60</v>
      </c>
      <c r="H335" s="154">
        <f t="shared" si="7"/>
        <v>0</v>
      </c>
    </row>
    <row r="336" spans="1:8" ht="41.25" customHeight="1">
      <c r="A336" s="142">
        <v>3695</v>
      </c>
      <c r="B336" s="143" t="s">
        <v>929</v>
      </c>
      <c r="C336" s="163" t="s">
        <v>505</v>
      </c>
      <c r="D336" s="151">
        <v>70</v>
      </c>
      <c r="E336" s="154"/>
      <c r="F336" s="154"/>
      <c r="G336" s="154">
        <f>21+49</f>
        <v>70</v>
      </c>
      <c r="H336" s="154">
        <f t="shared" si="7"/>
        <v>0</v>
      </c>
    </row>
    <row r="337" spans="1:8" ht="41.25" customHeight="1">
      <c r="A337" s="142">
        <v>3927</v>
      </c>
      <c r="B337" s="143" t="s">
        <v>930</v>
      </c>
      <c r="C337" s="163" t="s">
        <v>506</v>
      </c>
      <c r="D337" s="151">
        <v>80</v>
      </c>
      <c r="E337" s="154"/>
      <c r="F337" s="154"/>
      <c r="G337" s="154">
        <v>80</v>
      </c>
      <c r="H337" s="154">
        <f t="shared" si="7"/>
        <v>0</v>
      </c>
    </row>
    <row r="338" spans="1:8" ht="41.25" customHeight="1">
      <c r="A338" s="142">
        <v>3025</v>
      </c>
      <c r="B338" s="143" t="s">
        <v>931</v>
      </c>
      <c r="C338" s="152" t="s">
        <v>507</v>
      </c>
      <c r="D338" s="144">
        <v>100</v>
      </c>
      <c r="E338" s="144"/>
      <c r="F338" s="144"/>
      <c r="G338" s="144">
        <f>30+70</f>
        <v>100</v>
      </c>
      <c r="H338" s="144">
        <f t="shared" si="7"/>
        <v>0</v>
      </c>
    </row>
    <row r="339" spans="1:8" ht="41.25" customHeight="1">
      <c r="A339" s="142">
        <v>2692</v>
      </c>
      <c r="B339" s="143" t="s">
        <v>932</v>
      </c>
      <c r="C339" s="152" t="s">
        <v>508</v>
      </c>
      <c r="D339" s="144">
        <v>40</v>
      </c>
      <c r="E339" s="144"/>
      <c r="F339" s="144"/>
      <c r="G339" s="144">
        <v>40</v>
      </c>
      <c r="H339" s="144">
        <f t="shared" si="7"/>
        <v>0</v>
      </c>
    </row>
    <row r="340" spans="1:8" ht="41.25" customHeight="1">
      <c r="A340" s="142">
        <v>3300</v>
      </c>
      <c r="B340" s="143" t="s">
        <v>933</v>
      </c>
      <c r="C340" s="143" t="s">
        <v>509</v>
      </c>
      <c r="D340" s="154">
        <v>252.396</v>
      </c>
      <c r="E340" s="144"/>
      <c r="F340" s="144"/>
      <c r="G340" s="144">
        <f>74.3+150.1+27.9</f>
        <v>252.29999999999998</v>
      </c>
      <c r="H340" s="144">
        <f t="shared" si="7"/>
        <v>0.09600000000000364</v>
      </c>
    </row>
    <row r="341" spans="1:8" ht="41.25" customHeight="1">
      <c r="A341" s="142">
        <v>3960</v>
      </c>
      <c r="B341" s="143" t="s">
        <v>934</v>
      </c>
      <c r="C341" s="163" t="s">
        <v>510</v>
      </c>
      <c r="D341" s="151">
        <v>250</v>
      </c>
      <c r="E341" s="154"/>
      <c r="F341" s="154"/>
      <c r="G341" s="154">
        <f>74.7+174.3</f>
        <v>249</v>
      </c>
      <c r="H341" s="154">
        <f t="shared" si="7"/>
        <v>1</v>
      </c>
    </row>
    <row r="342" spans="1:8" ht="37.5" customHeight="1">
      <c r="A342" s="142">
        <v>3408</v>
      </c>
      <c r="B342" s="143" t="s">
        <v>935</v>
      </c>
      <c r="C342" s="152" t="s">
        <v>511</v>
      </c>
      <c r="D342" s="151">
        <v>50</v>
      </c>
      <c r="E342" s="154"/>
      <c r="F342" s="154"/>
      <c r="G342" s="154">
        <f>15+35</f>
        <v>50</v>
      </c>
      <c r="H342" s="154">
        <f t="shared" si="7"/>
        <v>0</v>
      </c>
    </row>
    <row r="343" spans="1:8" ht="39.75" customHeight="1">
      <c r="A343" s="142">
        <v>3275</v>
      </c>
      <c r="B343" s="143" t="s">
        <v>936</v>
      </c>
      <c r="C343" s="152" t="s">
        <v>512</v>
      </c>
      <c r="D343" s="154">
        <v>60</v>
      </c>
      <c r="E343" s="144"/>
      <c r="F343" s="144"/>
      <c r="G343" s="144">
        <v>60</v>
      </c>
      <c r="H343" s="144">
        <f t="shared" si="7"/>
        <v>0</v>
      </c>
    </row>
    <row r="344" spans="1:8" ht="45">
      <c r="A344" s="142">
        <v>1986</v>
      </c>
      <c r="B344" s="143" t="s">
        <v>937</v>
      </c>
      <c r="C344" s="143" t="s">
        <v>513</v>
      </c>
      <c r="D344" s="144">
        <v>99.693</v>
      </c>
      <c r="E344" s="144"/>
      <c r="F344" s="144"/>
      <c r="G344" s="144">
        <v>99.693</v>
      </c>
      <c r="H344" s="144">
        <f t="shared" si="7"/>
        <v>0</v>
      </c>
    </row>
    <row r="345" spans="1:8" ht="32.25" customHeight="1">
      <c r="A345" s="142">
        <v>4151</v>
      </c>
      <c r="B345" s="143" t="s">
        <v>938</v>
      </c>
      <c r="C345" s="163" t="s">
        <v>514</v>
      </c>
      <c r="D345" s="151">
        <v>80</v>
      </c>
      <c r="E345" s="154"/>
      <c r="F345" s="154"/>
      <c r="G345" s="154">
        <v>75.13</v>
      </c>
      <c r="H345" s="154">
        <f t="shared" si="7"/>
        <v>4.8700000000000045</v>
      </c>
    </row>
    <row r="346" spans="1:8" ht="30.75" customHeight="1">
      <c r="A346" s="142">
        <v>4157</v>
      </c>
      <c r="B346" s="143" t="s">
        <v>939</v>
      </c>
      <c r="C346" s="163" t="s">
        <v>515</v>
      </c>
      <c r="D346" s="151">
        <v>60</v>
      </c>
      <c r="E346" s="154"/>
      <c r="F346" s="154"/>
      <c r="G346" s="154">
        <v>60</v>
      </c>
      <c r="H346" s="154">
        <f aca="true" t="shared" si="8" ref="H346:H409">D346-G346</f>
        <v>0</v>
      </c>
    </row>
    <row r="347" spans="1:8" ht="33.75">
      <c r="A347" s="142">
        <v>5292</v>
      </c>
      <c r="B347" s="143" t="s">
        <v>940</v>
      </c>
      <c r="C347" s="163" t="s">
        <v>516</v>
      </c>
      <c r="D347" s="151">
        <v>60</v>
      </c>
      <c r="E347" s="154"/>
      <c r="F347" s="154"/>
      <c r="G347" s="154">
        <v>60</v>
      </c>
      <c r="H347" s="154">
        <f t="shared" si="8"/>
        <v>0</v>
      </c>
    </row>
    <row r="348" spans="1:8" ht="41.25" customHeight="1">
      <c r="A348" s="142">
        <v>5307</v>
      </c>
      <c r="B348" s="143" t="s">
        <v>941</v>
      </c>
      <c r="C348" s="163" t="s">
        <v>517</v>
      </c>
      <c r="D348" s="151">
        <v>120</v>
      </c>
      <c r="E348" s="154"/>
      <c r="F348" s="154"/>
      <c r="G348" s="154">
        <v>120</v>
      </c>
      <c r="H348" s="154">
        <f t="shared" si="8"/>
        <v>0</v>
      </c>
    </row>
    <row r="349" spans="1:8" ht="41.25" customHeight="1">
      <c r="A349" s="149">
        <v>5980</v>
      </c>
      <c r="B349" s="143" t="s">
        <v>942</v>
      </c>
      <c r="C349" s="163" t="s">
        <v>518</v>
      </c>
      <c r="D349" s="151">
        <v>48.767</v>
      </c>
      <c r="E349" s="154"/>
      <c r="F349" s="154"/>
      <c r="G349" s="154"/>
      <c r="H349" s="154">
        <f t="shared" si="8"/>
        <v>48.767</v>
      </c>
    </row>
    <row r="350" spans="1:8" ht="25.5" customHeight="1">
      <c r="A350" s="142">
        <v>4271</v>
      </c>
      <c r="B350" s="143" t="s">
        <v>943</v>
      </c>
      <c r="C350" s="163" t="s">
        <v>519</v>
      </c>
      <c r="D350" s="151">
        <v>200</v>
      </c>
      <c r="E350" s="154"/>
      <c r="F350" s="154"/>
      <c r="G350" s="154">
        <f>21.6+40+21.506+36.494+30+50.4</f>
        <v>200</v>
      </c>
      <c r="H350" s="154">
        <f t="shared" si="8"/>
        <v>0</v>
      </c>
    </row>
    <row r="351" spans="1:8" ht="25.5" customHeight="1">
      <c r="A351" s="142">
        <v>5382</v>
      </c>
      <c r="B351" s="143" t="s">
        <v>944</v>
      </c>
      <c r="C351" s="163" t="s">
        <v>945</v>
      </c>
      <c r="D351" s="151">
        <v>60</v>
      </c>
      <c r="E351" s="154"/>
      <c r="F351" s="154"/>
      <c r="G351" s="154">
        <v>60</v>
      </c>
      <c r="H351" s="154">
        <f t="shared" si="8"/>
        <v>0</v>
      </c>
    </row>
    <row r="352" spans="1:8" ht="22.5">
      <c r="A352" s="142">
        <v>3166</v>
      </c>
      <c r="B352" s="143" t="s">
        <v>946</v>
      </c>
      <c r="C352" s="152" t="s">
        <v>520</v>
      </c>
      <c r="D352" s="144">
        <v>100</v>
      </c>
      <c r="E352" s="144"/>
      <c r="F352" s="144"/>
      <c r="G352" s="144">
        <f>30+70</f>
        <v>100</v>
      </c>
      <c r="H352" s="144">
        <f t="shared" si="8"/>
        <v>0</v>
      </c>
    </row>
    <row r="353" spans="1:8" ht="45">
      <c r="A353" s="142">
        <v>2211</v>
      </c>
      <c r="B353" s="143" t="s">
        <v>947</v>
      </c>
      <c r="C353" s="152" t="s">
        <v>521</v>
      </c>
      <c r="D353" s="144">
        <v>100</v>
      </c>
      <c r="E353" s="144"/>
      <c r="F353" s="144"/>
      <c r="G353" s="144">
        <v>100</v>
      </c>
      <c r="H353" s="144">
        <f t="shared" si="8"/>
        <v>0</v>
      </c>
    </row>
    <row r="354" spans="1:8" ht="46.5" customHeight="1">
      <c r="A354" s="142">
        <v>3054</v>
      </c>
      <c r="B354" s="143" t="s">
        <v>948</v>
      </c>
      <c r="C354" s="152" t="s">
        <v>521</v>
      </c>
      <c r="D354" s="144">
        <v>150</v>
      </c>
      <c r="E354" s="144"/>
      <c r="F354" s="144"/>
      <c r="G354" s="144">
        <v>150</v>
      </c>
      <c r="H354" s="144">
        <f t="shared" si="8"/>
        <v>0</v>
      </c>
    </row>
    <row r="355" spans="1:8" ht="45">
      <c r="A355" s="142">
        <v>2187</v>
      </c>
      <c r="B355" s="143" t="s">
        <v>949</v>
      </c>
      <c r="C355" s="152" t="s">
        <v>521</v>
      </c>
      <c r="D355" s="144">
        <v>50</v>
      </c>
      <c r="E355" s="144"/>
      <c r="F355" s="144"/>
      <c r="G355" s="144">
        <v>50</v>
      </c>
      <c r="H355" s="144">
        <f t="shared" si="8"/>
        <v>0</v>
      </c>
    </row>
    <row r="356" spans="1:8" ht="33.75">
      <c r="A356" s="142">
        <v>3255</v>
      </c>
      <c r="B356" s="163" t="s">
        <v>950</v>
      </c>
      <c r="C356" s="152" t="s">
        <v>522</v>
      </c>
      <c r="D356" s="154">
        <v>132</v>
      </c>
      <c r="E356" s="144"/>
      <c r="F356" s="144"/>
      <c r="G356" s="144">
        <v>132</v>
      </c>
      <c r="H356" s="144">
        <f t="shared" si="8"/>
        <v>0</v>
      </c>
    </row>
    <row r="357" spans="1:8" ht="33.75">
      <c r="A357" s="142">
        <v>3372</v>
      </c>
      <c r="B357" s="143" t="s">
        <v>951</v>
      </c>
      <c r="C357" s="152" t="s">
        <v>523</v>
      </c>
      <c r="D357" s="151">
        <v>40</v>
      </c>
      <c r="E357" s="162"/>
      <c r="F357" s="162"/>
      <c r="G357" s="162">
        <v>40</v>
      </c>
      <c r="H357" s="162">
        <f t="shared" si="8"/>
        <v>0</v>
      </c>
    </row>
    <row r="358" spans="1:8" ht="33.75">
      <c r="A358" s="142">
        <v>3324</v>
      </c>
      <c r="B358" s="143" t="s">
        <v>952</v>
      </c>
      <c r="C358" s="152" t="s">
        <v>524</v>
      </c>
      <c r="D358" s="154">
        <v>80</v>
      </c>
      <c r="E358" s="144"/>
      <c r="F358" s="144"/>
      <c r="G358" s="144">
        <v>80</v>
      </c>
      <c r="H358" s="144">
        <f t="shared" si="8"/>
        <v>0</v>
      </c>
    </row>
    <row r="359" spans="1:8" ht="22.5">
      <c r="A359" s="142">
        <v>3591</v>
      </c>
      <c r="B359" s="143" t="s">
        <v>953</v>
      </c>
      <c r="C359" s="152" t="s">
        <v>525</v>
      </c>
      <c r="D359" s="151">
        <v>30</v>
      </c>
      <c r="E359" s="162"/>
      <c r="F359" s="162"/>
      <c r="G359" s="162">
        <v>30</v>
      </c>
      <c r="H359" s="154">
        <f t="shared" si="8"/>
        <v>0</v>
      </c>
    </row>
    <row r="360" spans="1:8" ht="56.25">
      <c r="A360" s="142">
        <v>3692</v>
      </c>
      <c r="B360" s="143" t="s">
        <v>954</v>
      </c>
      <c r="C360" s="152" t="s">
        <v>526</v>
      </c>
      <c r="D360" s="151">
        <v>150</v>
      </c>
      <c r="E360" s="154"/>
      <c r="F360" s="154"/>
      <c r="G360" s="154">
        <v>150</v>
      </c>
      <c r="H360" s="154">
        <f t="shared" si="8"/>
        <v>0</v>
      </c>
    </row>
    <row r="361" spans="1:8" ht="45">
      <c r="A361" s="142">
        <v>3690</v>
      </c>
      <c r="B361" s="143" t="s">
        <v>955</v>
      </c>
      <c r="C361" s="152" t="s">
        <v>527</v>
      </c>
      <c r="D361" s="151">
        <v>40</v>
      </c>
      <c r="E361" s="154"/>
      <c r="F361" s="154"/>
      <c r="G361" s="154">
        <v>40</v>
      </c>
      <c r="H361" s="154">
        <f t="shared" si="8"/>
        <v>0</v>
      </c>
    </row>
    <row r="362" spans="1:8" ht="33.75">
      <c r="A362" s="142">
        <v>3941</v>
      </c>
      <c r="B362" s="143" t="s">
        <v>956</v>
      </c>
      <c r="C362" s="152" t="s">
        <v>528</v>
      </c>
      <c r="D362" s="151">
        <v>50</v>
      </c>
      <c r="E362" s="154"/>
      <c r="F362" s="154"/>
      <c r="G362" s="154">
        <v>50</v>
      </c>
      <c r="H362" s="154">
        <f t="shared" si="8"/>
        <v>0</v>
      </c>
    </row>
    <row r="363" spans="1:8" ht="56.25">
      <c r="A363" s="142">
        <v>3929</v>
      </c>
      <c r="B363" s="143" t="s">
        <v>957</v>
      </c>
      <c r="C363" s="163" t="s">
        <v>529</v>
      </c>
      <c r="D363" s="151">
        <v>30</v>
      </c>
      <c r="E363" s="154"/>
      <c r="F363" s="154"/>
      <c r="G363" s="154">
        <v>30</v>
      </c>
      <c r="H363" s="154">
        <f t="shared" si="8"/>
        <v>0</v>
      </c>
    </row>
    <row r="364" spans="1:8" ht="33.75">
      <c r="A364" s="142">
        <v>4180</v>
      </c>
      <c r="B364" s="143" t="s">
        <v>958</v>
      </c>
      <c r="C364" s="143" t="s">
        <v>530</v>
      </c>
      <c r="D364" s="151">
        <v>10</v>
      </c>
      <c r="E364" s="154"/>
      <c r="F364" s="154"/>
      <c r="G364" s="154">
        <v>10</v>
      </c>
      <c r="H364" s="154">
        <f t="shared" si="8"/>
        <v>0</v>
      </c>
    </row>
    <row r="365" spans="1:8" ht="41.25" customHeight="1">
      <c r="A365" s="142">
        <v>3575</v>
      </c>
      <c r="B365" s="143" t="s">
        <v>959</v>
      </c>
      <c r="C365" s="143" t="s">
        <v>531</v>
      </c>
      <c r="D365" s="151">
        <v>15</v>
      </c>
      <c r="E365" s="154"/>
      <c r="F365" s="154"/>
      <c r="G365" s="154">
        <v>15</v>
      </c>
      <c r="H365" s="154">
        <f t="shared" si="8"/>
        <v>0</v>
      </c>
    </row>
    <row r="366" spans="1:8" ht="56.25">
      <c r="A366" s="142">
        <v>488</v>
      </c>
      <c r="B366" s="143" t="s">
        <v>960</v>
      </c>
      <c r="C366" s="143" t="s">
        <v>341</v>
      </c>
      <c r="D366" s="144">
        <v>10</v>
      </c>
      <c r="E366" s="144"/>
      <c r="F366" s="144"/>
      <c r="G366" s="144">
        <v>10</v>
      </c>
      <c r="H366" s="144">
        <f t="shared" si="8"/>
        <v>0</v>
      </c>
    </row>
    <row r="367" spans="1:8" ht="48" customHeight="1">
      <c r="A367" s="142">
        <v>766</v>
      </c>
      <c r="B367" s="143" t="s">
        <v>961</v>
      </c>
      <c r="C367" s="143" t="s">
        <v>716</v>
      </c>
      <c r="D367" s="144">
        <v>1000</v>
      </c>
      <c r="E367" s="144"/>
      <c r="F367" s="144"/>
      <c r="G367" s="144">
        <v>999.12</v>
      </c>
      <c r="H367" s="144">
        <f t="shared" si="8"/>
        <v>0.8799999999999955</v>
      </c>
    </row>
    <row r="368" spans="1:8" ht="42" customHeight="1">
      <c r="A368" s="142">
        <v>1291</v>
      </c>
      <c r="B368" s="143" t="s">
        <v>962</v>
      </c>
      <c r="C368" s="143" t="s">
        <v>717</v>
      </c>
      <c r="D368" s="144">
        <v>100</v>
      </c>
      <c r="E368" s="144"/>
      <c r="F368" s="144"/>
      <c r="G368" s="144">
        <v>100</v>
      </c>
      <c r="H368" s="144">
        <f t="shared" si="8"/>
        <v>0</v>
      </c>
    </row>
    <row r="369" spans="1:8" ht="35.25" customHeight="1">
      <c r="A369" s="142">
        <v>2044</v>
      </c>
      <c r="B369" s="143" t="s">
        <v>963</v>
      </c>
      <c r="C369" s="152" t="s">
        <v>718</v>
      </c>
      <c r="D369" s="144">
        <v>50</v>
      </c>
      <c r="E369" s="144"/>
      <c r="F369" s="144"/>
      <c r="G369" s="144">
        <v>50</v>
      </c>
      <c r="H369" s="144">
        <f t="shared" si="8"/>
        <v>0</v>
      </c>
    </row>
    <row r="370" spans="1:8" ht="34.5" customHeight="1">
      <c r="A370" s="142">
        <v>2044</v>
      </c>
      <c r="B370" s="143" t="s">
        <v>963</v>
      </c>
      <c r="C370" s="152" t="s">
        <v>718</v>
      </c>
      <c r="D370" s="144">
        <v>50</v>
      </c>
      <c r="E370" s="144"/>
      <c r="F370" s="144"/>
      <c r="G370" s="144">
        <v>50</v>
      </c>
      <c r="H370" s="144">
        <f t="shared" si="8"/>
        <v>0</v>
      </c>
    </row>
    <row r="371" spans="1:8" ht="36.75" customHeight="1">
      <c r="A371" s="142">
        <v>2044</v>
      </c>
      <c r="B371" s="143" t="s">
        <v>963</v>
      </c>
      <c r="C371" s="152" t="s">
        <v>718</v>
      </c>
      <c r="D371" s="144">
        <v>100</v>
      </c>
      <c r="E371" s="144"/>
      <c r="F371" s="144"/>
      <c r="G371" s="144">
        <v>100</v>
      </c>
      <c r="H371" s="144">
        <f t="shared" si="8"/>
        <v>0</v>
      </c>
    </row>
    <row r="372" spans="1:8" ht="36" customHeight="1">
      <c r="A372" s="142">
        <v>2042</v>
      </c>
      <c r="B372" s="143" t="s">
        <v>964</v>
      </c>
      <c r="C372" s="152" t="s">
        <v>876</v>
      </c>
      <c r="D372" s="144">
        <v>50</v>
      </c>
      <c r="E372" s="144"/>
      <c r="F372" s="144"/>
      <c r="G372" s="144">
        <f>14.995+34.99</f>
        <v>49.985</v>
      </c>
      <c r="H372" s="144">
        <f t="shared" si="8"/>
        <v>0.015000000000000568</v>
      </c>
    </row>
    <row r="373" spans="1:8" ht="36" customHeight="1">
      <c r="A373" s="142">
        <v>2235</v>
      </c>
      <c r="B373" s="143" t="s">
        <v>965</v>
      </c>
      <c r="C373" s="152" t="s">
        <v>877</v>
      </c>
      <c r="D373" s="144">
        <v>40.59</v>
      </c>
      <c r="E373" s="144"/>
      <c r="F373" s="144"/>
      <c r="G373" s="144">
        <f>12.18+28.41</f>
        <v>40.59</v>
      </c>
      <c r="H373" s="144">
        <f t="shared" si="8"/>
        <v>0</v>
      </c>
    </row>
    <row r="374" spans="1:8" ht="49.5" customHeight="1">
      <c r="A374" s="142">
        <v>2282.2325</v>
      </c>
      <c r="B374" s="143" t="s">
        <v>966</v>
      </c>
      <c r="C374" s="152" t="s">
        <v>878</v>
      </c>
      <c r="D374" s="144">
        <v>79</v>
      </c>
      <c r="E374" s="144"/>
      <c r="F374" s="144"/>
      <c r="G374" s="144">
        <f>2.44+21+54.68</f>
        <v>78.12</v>
      </c>
      <c r="H374" s="144">
        <f t="shared" si="8"/>
        <v>0.8799999999999955</v>
      </c>
    </row>
    <row r="375" spans="1:8" ht="49.5" customHeight="1">
      <c r="A375" s="142">
        <v>2297</v>
      </c>
      <c r="B375" s="143" t="s">
        <v>967</v>
      </c>
      <c r="C375" s="152" t="s">
        <v>879</v>
      </c>
      <c r="D375" s="144">
        <v>40</v>
      </c>
      <c r="E375" s="144"/>
      <c r="F375" s="144"/>
      <c r="G375" s="144">
        <f>12+28</f>
        <v>40</v>
      </c>
      <c r="H375" s="144">
        <f t="shared" si="8"/>
        <v>0</v>
      </c>
    </row>
    <row r="376" spans="1:8" ht="49.5" customHeight="1">
      <c r="A376" s="142">
        <v>2327</v>
      </c>
      <c r="B376" s="143" t="s">
        <v>968</v>
      </c>
      <c r="C376" s="152" t="s">
        <v>880</v>
      </c>
      <c r="D376" s="144">
        <v>40</v>
      </c>
      <c r="E376" s="144"/>
      <c r="F376" s="144"/>
      <c r="G376" s="144">
        <f>19+9+3.6+8.4</f>
        <v>40</v>
      </c>
      <c r="H376" s="144">
        <f t="shared" si="8"/>
        <v>0</v>
      </c>
    </row>
    <row r="377" spans="1:8" ht="49.5" customHeight="1">
      <c r="A377" s="142">
        <v>2489</v>
      </c>
      <c r="B377" s="143" t="s">
        <v>969</v>
      </c>
      <c r="C377" s="152" t="s">
        <v>881</v>
      </c>
      <c r="D377" s="144">
        <v>100</v>
      </c>
      <c r="E377" s="144"/>
      <c r="F377" s="144"/>
      <c r="G377" s="144">
        <v>100</v>
      </c>
      <c r="H377" s="144">
        <f t="shared" si="8"/>
        <v>0</v>
      </c>
    </row>
    <row r="378" spans="1:8" ht="49.5" customHeight="1">
      <c r="A378" s="142">
        <v>2475</v>
      </c>
      <c r="B378" s="143" t="s">
        <v>970</v>
      </c>
      <c r="C378" s="152" t="s">
        <v>881</v>
      </c>
      <c r="D378" s="144">
        <v>100</v>
      </c>
      <c r="E378" s="144"/>
      <c r="F378" s="144"/>
      <c r="G378" s="144">
        <v>100</v>
      </c>
      <c r="H378" s="144">
        <f t="shared" si="8"/>
        <v>0</v>
      </c>
    </row>
    <row r="379" spans="1:8" ht="62.25" customHeight="1">
      <c r="A379" s="142">
        <v>2625</v>
      </c>
      <c r="B379" s="143" t="s">
        <v>971</v>
      </c>
      <c r="C379" s="152" t="s">
        <v>882</v>
      </c>
      <c r="D379" s="144">
        <v>130</v>
      </c>
      <c r="E379" s="144"/>
      <c r="F379" s="144"/>
      <c r="G379" s="144">
        <v>130</v>
      </c>
      <c r="H379" s="144">
        <f t="shared" si="8"/>
        <v>0</v>
      </c>
    </row>
    <row r="380" spans="1:8" ht="49.5" customHeight="1">
      <c r="A380" s="142">
        <v>2481</v>
      </c>
      <c r="B380" s="143" t="s">
        <v>972</v>
      </c>
      <c r="C380" s="143" t="s">
        <v>883</v>
      </c>
      <c r="D380" s="144">
        <v>100</v>
      </c>
      <c r="E380" s="144"/>
      <c r="F380" s="144"/>
      <c r="G380" s="144">
        <f>91.9+4.08+3.99</f>
        <v>99.97</v>
      </c>
      <c r="H380" s="144">
        <f t="shared" si="8"/>
        <v>0.030000000000001137</v>
      </c>
    </row>
    <row r="381" spans="1:8" ht="49.5" customHeight="1">
      <c r="A381" s="142">
        <v>2643</v>
      </c>
      <c r="B381" s="143" t="s">
        <v>973</v>
      </c>
      <c r="C381" s="143" t="s">
        <v>884</v>
      </c>
      <c r="D381" s="144">
        <v>70</v>
      </c>
      <c r="E381" s="144"/>
      <c r="F381" s="144"/>
      <c r="G381" s="144">
        <f>21+49</f>
        <v>70</v>
      </c>
      <c r="H381" s="144">
        <f t="shared" si="8"/>
        <v>0</v>
      </c>
    </row>
    <row r="382" spans="1:8" ht="49.5" customHeight="1">
      <c r="A382" s="142">
        <v>2641</v>
      </c>
      <c r="B382" s="143" t="s">
        <v>974</v>
      </c>
      <c r="C382" s="152" t="s">
        <v>885</v>
      </c>
      <c r="D382" s="144">
        <v>20</v>
      </c>
      <c r="E382" s="144"/>
      <c r="F382" s="144"/>
      <c r="G382" s="144">
        <v>20</v>
      </c>
      <c r="H382" s="144">
        <f t="shared" si="8"/>
        <v>0</v>
      </c>
    </row>
    <row r="383" spans="1:8" ht="43.5" customHeight="1">
      <c r="A383" s="142">
        <v>2477</v>
      </c>
      <c r="B383" s="143" t="s">
        <v>975</v>
      </c>
      <c r="C383" s="143" t="s">
        <v>886</v>
      </c>
      <c r="D383" s="144">
        <v>714.149</v>
      </c>
      <c r="E383" s="144"/>
      <c r="F383" s="144"/>
      <c r="G383" s="144">
        <f>214.2+499.949</f>
        <v>714.149</v>
      </c>
      <c r="H383" s="144">
        <f t="shared" si="8"/>
        <v>0</v>
      </c>
    </row>
    <row r="384" spans="1:8" ht="30.75" customHeight="1">
      <c r="A384" s="142">
        <v>3041</v>
      </c>
      <c r="B384" s="143" t="s">
        <v>976</v>
      </c>
      <c r="C384" s="152" t="s">
        <v>887</v>
      </c>
      <c r="D384" s="144">
        <v>100</v>
      </c>
      <c r="E384" s="144"/>
      <c r="F384" s="144"/>
      <c r="G384" s="144">
        <f>30+70</f>
        <v>100</v>
      </c>
      <c r="H384" s="144">
        <f t="shared" si="8"/>
        <v>0</v>
      </c>
    </row>
    <row r="385" spans="1:8" ht="42" customHeight="1">
      <c r="A385" s="142">
        <v>3083</v>
      </c>
      <c r="B385" s="143" t="s">
        <v>977</v>
      </c>
      <c r="C385" s="152" t="s">
        <v>888</v>
      </c>
      <c r="D385" s="144">
        <v>68</v>
      </c>
      <c r="E385" s="144"/>
      <c r="F385" s="144"/>
      <c r="G385" s="144">
        <f>20.37+47.54</f>
        <v>67.91</v>
      </c>
      <c r="H385" s="144">
        <f t="shared" si="8"/>
        <v>0.09000000000000341</v>
      </c>
    </row>
    <row r="386" spans="1:8" ht="42" customHeight="1">
      <c r="A386" s="142">
        <v>3220</v>
      </c>
      <c r="B386" s="143" t="s">
        <v>978</v>
      </c>
      <c r="C386" s="152" t="s">
        <v>889</v>
      </c>
      <c r="D386" s="154">
        <v>50</v>
      </c>
      <c r="E386" s="144"/>
      <c r="F386" s="144"/>
      <c r="G386" s="144">
        <f>15+34.99</f>
        <v>49.99</v>
      </c>
      <c r="H386" s="144">
        <f t="shared" si="8"/>
        <v>0.00999999999999801</v>
      </c>
    </row>
    <row r="387" spans="1:8" ht="42" customHeight="1">
      <c r="A387" s="142">
        <v>3355</v>
      </c>
      <c r="B387" s="143" t="s">
        <v>979</v>
      </c>
      <c r="C387" s="152" t="s">
        <v>890</v>
      </c>
      <c r="D387" s="151">
        <v>20</v>
      </c>
      <c r="E387" s="162"/>
      <c r="F387" s="162"/>
      <c r="G387" s="162">
        <f>6+14</f>
        <v>20</v>
      </c>
      <c r="H387" s="144">
        <f t="shared" si="8"/>
        <v>0</v>
      </c>
    </row>
    <row r="388" spans="1:8" ht="42" customHeight="1">
      <c r="A388" s="142">
        <v>3218</v>
      </c>
      <c r="B388" s="143" t="s">
        <v>980</v>
      </c>
      <c r="C388" s="152" t="s">
        <v>891</v>
      </c>
      <c r="D388" s="154">
        <v>50</v>
      </c>
      <c r="E388" s="144"/>
      <c r="F388" s="144"/>
      <c r="G388" s="144">
        <f>15+35</f>
        <v>50</v>
      </c>
      <c r="H388" s="144">
        <f t="shared" si="8"/>
        <v>0</v>
      </c>
    </row>
    <row r="389" spans="1:8" ht="42" customHeight="1">
      <c r="A389" s="142">
        <v>3359</v>
      </c>
      <c r="B389" s="143" t="s">
        <v>981</v>
      </c>
      <c r="C389" s="163" t="s">
        <v>892</v>
      </c>
      <c r="D389" s="151">
        <v>300</v>
      </c>
      <c r="E389" s="154"/>
      <c r="F389" s="154"/>
      <c r="G389" s="154">
        <v>300</v>
      </c>
      <c r="H389" s="154">
        <f t="shared" si="8"/>
        <v>0</v>
      </c>
    </row>
    <row r="390" spans="1:8" ht="46.5" customHeight="1">
      <c r="A390" s="142">
        <v>3331</v>
      </c>
      <c r="B390" s="143" t="s">
        <v>425</v>
      </c>
      <c r="C390" s="152" t="s">
        <v>893</v>
      </c>
      <c r="D390" s="153">
        <v>725</v>
      </c>
      <c r="E390" s="154"/>
      <c r="F390" s="154"/>
      <c r="G390" s="154">
        <f>707.6+17.4-2.8</f>
        <v>722.2</v>
      </c>
      <c r="H390" s="154">
        <f t="shared" si="8"/>
        <v>2.7999999999999545</v>
      </c>
    </row>
    <row r="391" spans="1:8" ht="46.5" customHeight="1">
      <c r="A391" s="142">
        <v>3370</v>
      </c>
      <c r="B391" s="143" t="s">
        <v>982</v>
      </c>
      <c r="C391" s="152" t="s">
        <v>894</v>
      </c>
      <c r="D391" s="151">
        <v>20</v>
      </c>
      <c r="E391" s="162"/>
      <c r="F391" s="162"/>
      <c r="G391" s="162">
        <v>19.99</v>
      </c>
      <c r="H391" s="162">
        <f t="shared" si="8"/>
        <v>0.010000000000001563</v>
      </c>
    </row>
    <row r="392" spans="1:8" ht="46.5" customHeight="1">
      <c r="A392" s="142">
        <v>3737</v>
      </c>
      <c r="B392" s="143" t="s">
        <v>983</v>
      </c>
      <c r="C392" s="163" t="s">
        <v>895</v>
      </c>
      <c r="D392" s="151">
        <v>115</v>
      </c>
      <c r="E392" s="154"/>
      <c r="F392" s="154"/>
      <c r="G392" s="154">
        <f>34.5+80.5</f>
        <v>115</v>
      </c>
      <c r="H392" s="154">
        <f t="shared" si="8"/>
        <v>0</v>
      </c>
    </row>
    <row r="393" spans="1:8" ht="31.5" customHeight="1">
      <c r="A393" s="142">
        <v>3304</v>
      </c>
      <c r="B393" s="143" t="s">
        <v>984</v>
      </c>
      <c r="C393" s="152" t="s">
        <v>896</v>
      </c>
      <c r="D393" s="144">
        <v>20</v>
      </c>
      <c r="E393" s="144"/>
      <c r="F393" s="144"/>
      <c r="G393" s="144">
        <v>20</v>
      </c>
      <c r="H393" s="144">
        <f t="shared" si="8"/>
        <v>0</v>
      </c>
    </row>
    <row r="394" spans="1:8" ht="35.25" customHeight="1">
      <c r="A394" s="142">
        <v>4381</v>
      </c>
      <c r="B394" s="143" t="s">
        <v>985</v>
      </c>
      <c r="C394" s="164" t="s">
        <v>897</v>
      </c>
      <c r="D394" s="151">
        <v>17</v>
      </c>
      <c r="E394" s="154"/>
      <c r="F394" s="154"/>
      <c r="G394" s="154">
        <v>17</v>
      </c>
      <c r="H394" s="154">
        <f t="shared" si="8"/>
        <v>0</v>
      </c>
    </row>
    <row r="395" spans="1:8" ht="35.25" customHeight="1">
      <c r="A395" s="149" t="s">
        <v>986</v>
      </c>
      <c r="B395" s="143" t="s">
        <v>987</v>
      </c>
      <c r="C395" s="163" t="s">
        <v>988</v>
      </c>
      <c r="D395" s="151">
        <v>50</v>
      </c>
      <c r="E395" s="154"/>
      <c r="F395" s="154"/>
      <c r="G395" s="154">
        <v>50</v>
      </c>
      <c r="H395" s="154">
        <f t="shared" si="8"/>
        <v>0</v>
      </c>
    </row>
    <row r="396" spans="1:8" ht="42.75" customHeight="1">
      <c r="A396" s="142">
        <v>1212</v>
      </c>
      <c r="B396" s="143" t="s">
        <v>989</v>
      </c>
      <c r="C396" s="143" t="s">
        <v>898</v>
      </c>
      <c r="D396" s="144">
        <v>50</v>
      </c>
      <c r="E396" s="144"/>
      <c r="F396" s="144"/>
      <c r="G396" s="144">
        <v>50</v>
      </c>
      <c r="H396" s="144">
        <f t="shared" si="8"/>
        <v>0</v>
      </c>
    </row>
    <row r="397" spans="1:8" ht="47.25" customHeight="1">
      <c r="A397" s="142">
        <v>1604</v>
      </c>
      <c r="B397" s="143" t="s">
        <v>990</v>
      </c>
      <c r="C397" s="152" t="s">
        <v>899</v>
      </c>
      <c r="D397" s="144">
        <v>130</v>
      </c>
      <c r="E397" s="144"/>
      <c r="F397" s="144"/>
      <c r="G397" s="144">
        <v>130</v>
      </c>
      <c r="H397" s="144">
        <f t="shared" si="8"/>
        <v>0</v>
      </c>
    </row>
    <row r="398" spans="1:8" ht="33.75" customHeight="1">
      <c r="A398" s="142">
        <v>2694</v>
      </c>
      <c r="B398" s="143" t="s">
        <v>991</v>
      </c>
      <c r="C398" s="152" t="s">
        <v>900</v>
      </c>
      <c r="D398" s="144">
        <v>50</v>
      </c>
      <c r="E398" s="144"/>
      <c r="F398" s="144"/>
      <c r="G398" s="144">
        <v>50</v>
      </c>
      <c r="H398" s="144">
        <f t="shared" si="8"/>
        <v>0</v>
      </c>
    </row>
    <row r="399" spans="1:8" s="29" customFormat="1" ht="39" customHeight="1">
      <c r="A399" s="142">
        <v>2786</v>
      </c>
      <c r="B399" s="143" t="s">
        <v>992</v>
      </c>
      <c r="C399" s="143" t="s">
        <v>901</v>
      </c>
      <c r="D399" s="144">
        <v>40</v>
      </c>
      <c r="E399" s="144"/>
      <c r="F399" s="144"/>
      <c r="G399" s="144">
        <v>40</v>
      </c>
      <c r="H399" s="144">
        <f t="shared" si="8"/>
        <v>0</v>
      </c>
    </row>
    <row r="400" spans="1:8" s="29" customFormat="1" ht="39" customHeight="1">
      <c r="A400" s="142">
        <v>3247</v>
      </c>
      <c r="B400" s="143" t="s">
        <v>993</v>
      </c>
      <c r="C400" s="152" t="s">
        <v>902</v>
      </c>
      <c r="D400" s="154">
        <v>100</v>
      </c>
      <c r="E400" s="144"/>
      <c r="F400" s="144"/>
      <c r="G400" s="144">
        <v>100</v>
      </c>
      <c r="H400" s="144">
        <f t="shared" si="8"/>
        <v>0</v>
      </c>
    </row>
    <row r="401" spans="1:8" s="29" customFormat="1" ht="39.75" customHeight="1">
      <c r="A401" s="142">
        <v>1233</v>
      </c>
      <c r="B401" s="143" t="s">
        <v>994</v>
      </c>
      <c r="C401" s="143" t="s">
        <v>903</v>
      </c>
      <c r="D401" s="144">
        <v>250</v>
      </c>
      <c r="E401" s="144"/>
      <c r="F401" s="144"/>
      <c r="G401" s="144">
        <v>250</v>
      </c>
      <c r="H401" s="144">
        <f t="shared" si="8"/>
        <v>0</v>
      </c>
    </row>
    <row r="402" spans="1:9" s="29" customFormat="1" ht="61.5" customHeight="1">
      <c r="A402" s="142">
        <v>2229</v>
      </c>
      <c r="B402" s="143" t="s">
        <v>995</v>
      </c>
      <c r="C402" s="152" t="s">
        <v>556</v>
      </c>
      <c r="D402" s="144">
        <v>100</v>
      </c>
      <c r="E402" s="144"/>
      <c r="F402" s="144"/>
      <c r="G402" s="144">
        <v>100</v>
      </c>
      <c r="H402" s="144">
        <f t="shared" si="8"/>
        <v>0</v>
      </c>
      <c r="I402" s="27"/>
    </row>
    <row r="403" spans="1:8" s="29" customFormat="1" ht="43.5" customHeight="1">
      <c r="A403" s="142">
        <v>2233</v>
      </c>
      <c r="B403" s="143" t="s">
        <v>996</v>
      </c>
      <c r="C403" s="152" t="s">
        <v>557</v>
      </c>
      <c r="D403" s="144">
        <v>75</v>
      </c>
      <c r="E403" s="144"/>
      <c r="F403" s="144"/>
      <c r="G403" s="144">
        <v>75</v>
      </c>
      <c r="H403" s="144">
        <f t="shared" si="8"/>
        <v>0</v>
      </c>
    </row>
    <row r="404" spans="1:8" s="29" customFormat="1" ht="43.5" customHeight="1">
      <c r="A404" s="142">
        <v>2464</v>
      </c>
      <c r="B404" s="143" t="s">
        <v>997</v>
      </c>
      <c r="C404" s="152" t="s">
        <v>558</v>
      </c>
      <c r="D404" s="144">
        <v>70</v>
      </c>
      <c r="E404" s="144"/>
      <c r="F404" s="144"/>
      <c r="G404" s="144">
        <v>70</v>
      </c>
      <c r="H404" s="144">
        <f t="shared" si="8"/>
        <v>0</v>
      </c>
    </row>
    <row r="405" spans="1:8" s="29" customFormat="1" ht="35.25" customHeight="1">
      <c r="A405" s="142">
        <v>3064</v>
      </c>
      <c r="B405" s="143" t="s">
        <v>998</v>
      </c>
      <c r="C405" s="152" t="s">
        <v>559</v>
      </c>
      <c r="D405" s="144">
        <v>50</v>
      </c>
      <c r="E405" s="144"/>
      <c r="F405" s="144"/>
      <c r="G405" s="144">
        <v>50</v>
      </c>
      <c r="H405" s="144">
        <f t="shared" si="8"/>
        <v>0</v>
      </c>
    </row>
    <row r="406" spans="1:8" s="29" customFormat="1" ht="35.25" customHeight="1">
      <c r="A406" s="142">
        <v>3334</v>
      </c>
      <c r="B406" s="143" t="s">
        <v>425</v>
      </c>
      <c r="C406" s="152" t="s">
        <v>1096</v>
      </c>
      <c r="D406" s="153">
        <v>155.267</v>
      </c>
      <c r="E406" s="154"/>
      <c r="F406" s="154"/>
      <c r="G406" s="154">
        <f>108+47.267</f>
        <v>155.267</v>
      </c>
      <c r="H406" s="154">
        <f t="shared" si="8"/>
        <v>0</v>
      </c>
    </row>
    <row r="407" spans="1:8" s="29" customFormat="1" ht="35.25" customHeight="1">
      <c r="A407" s="142">
        <v>3374</v>
      </c>
      <c r="B407" s="143" t="s">
        <v>999</v>
      </c>
      <c r="C407" s="152" t="s">
        <v>1097</v>
      </c>
      <c r="D407" s="151">
        <v>50</v>
      </c>
      <c r="E407" s="154"/>
      <c r="F407" s="154"/>
      <c r="G407" s="154">
        <v>50</v>
      </c>
      <c r="H407" s="154">
        <f t="shared" si="8"/>
        <v>0</v>
      </c>
    </row>
    <row r="408" spans="1:8" s="29" customFormat="1" ht="35.25" customHeight="1">
      <c r="A408" s="142">
        <v>3750</v>
      </c>
      <c r="B408" s="143" t="s">
        <v>1000</v>
      </c>
      <c r="C408" s="152" t="s">
        <v>1098</v>
      </c>
      <c r="D408" s="151">
        <v>50</v>
      </c>
      <c r="E408" s="154"/>
      <c r="F408" s="154"/>
      <c r="G408" s="154">
        <v>50</v>
      </c>
      <c r="H408" s="154">
        <f t="shared" si="8"/>
        <v>0</v>
      </c>
    </row>
    <row r="409" spans="1:8" s="29" customFormat="1" ht="63" customHeight="1">
      <c r="A409" s="142">
        <v>3918</v>
      </c>
      <c r="B409" s="143" t="s">
        <v>1001</v>
      </c>
      <c r="C409" s="152" t="s">
        <v>1099</v>
      </c>
      <c r="D409" s="151">
        <v>250</v>
      </c>
      <c r="E409" s="154"/>
      <c r="F409" s="154"/>
      <c r="G409" s="154">
        <v>250</v>
      </c>
      <c r="H409" s="154">
        <f t="shared" si="8"/>
        <v>0</v>
      </c>
    </row>
    <row r="410" spans="1:8" s="29" customFormat="1" ht="56.25">
      <c r="A410" s="142">
        <v>2081</v>
      </c>
      <c r="B410" s="143" t="s">
        <v>1002</v>
      </c>
      <c r="C410" s="152" t="s">
        <v>1100</v>
      </c>
      <c r="D410" s="144">
        <v>35</v>
      </c>
      <c r="E410" s="144"/>
      <c r="F410" s="144"/>
      <c r="G410" s="144">
        <v>35</v>
      </c>
      <c r="H410" s="144">
        <f aca="true" t="shared" si="9" ref="H410:H425">D410-G410</f>
        <v>0</v>
      </c>
    </row>
    <row r="411" spans="1:8" s="29" customFormat="1" ht="48.75" customHeight="1">
      <c r="A411" s="142">
        <v>2485</v>
      </c>
      <c r="B411" s="143" t="s">
        <v>1003</v>
      </c>
      <c r="C411" s="152" t="s">
        <v>85</v>
      </c>
      <c r="D411" s="144">
        <v>10</v>
      </c>
      <c r="E411" s="144"/>
      <c r="F411" s="144"/>
      <c r="G411" s="144">
        <f>9.591+0.27</f>
        <v>9.860999999999999</v>
      </c>
      <c r="H411" s="144">
        <f t="shared" si="9"/>
        <v>0.13900000000000112</v>
      </c>
    </row>
    <row r="412" spans="1:8" s="29" customFormat="1" ht="48" customHeight="1">
      <c r="A412" s="142">
        <v>3194</v>
      </c>
      <c r="B412" s="143" t="s">
        <v>1004</v>
      </c>
      <c r="C412" s="143" t="s">
        <v>86</v>
      </c>
      <c r="D412" s="144">
        <v>100</v>
      </c>
      <c r="E412" s="144"/>
      <c r="F412" s="144"/>
      <c r="G412" s="144">
        <f>33.35+5+19.76+38+3.89</f>
        <v>100</v>
      </c>
      <c r="H412" s="144">
        <f t="shared" si="9"/>
        <v>0</v>
      </c>
    </row>
    <row r="413" spans="1:8" s="29" customFormat="1" ht="50.25" customHeight="1">
      <c r="A413" s="149">
        <v>2312</v>
      </c>
      <c r="B413" s="143" t="s">
        <v>1005</v>
      </c>
      <c r="C413" s="152" t="s">
        <v>87</v>
      </c>
      <c r="D413" s="144">
        <v>50</v>
      </c>
      <c r="E413" s="144"/>
      <c r="F413" s="144"/>
      <c r="G413" s="144">
        <v>50</v>
      </c>
      <c r="H413" s="144">
        <f t="shared" si="9"/>
        <v>0</v>
      </c>
    </row>
    <row r="414" spans="1:8" s="29" customFormat="1" ht="56.25" customHeight="1">
      <c r="A414" s="149">
        <v>2715</v>
      </c>
      <c r="B414" s="143" t="s">
        <v>1006</v>
      </c>
      <c r="C414" s="152" t="s">
        <v>88</v>
      </c>
      <c r="D414" s="144">
        <v>200</v>
      </c>
      <c r="E414" s="144"/>
      <c r="F414" s="144"/>
      <c r="G414" s="144">
        <f>170+29.99</f>
        <v>199.99</v>
      </c>
      <c r="H414" s="144">
        <f t="shared" si="9"/>
        <v>0.009999999999990905</v>
      </c>
    </row>
    <row r="415" spans="1:8" s="29" customFormat="1" ht="55.5" customHeight="1">
      <c r="A415" s="149">
        <v>2713</v>
      </c>
      <c r="B415" s="143" t="s">
        <v>1007</v>
      </c>
      <c r="C415" s="152" t="s">
        <v>89</v>
      </c>
      <c r="D415" s="144">
        <v>260</v>
      </c>
      <c r="E415" s="144"/>
      <c r="F415" s="144"/>
      <c r="G415" s="144">
        <f>109.94+70+80</f>
        <v>259.94</v>
      </c>
      <c r="H415" s="144">
        <f t="shared" si="9"/>
        <v>0.060000000000002274</v>
      </c>
    </row>
    <row r="416" spans="1:8" s="29" customFormat="1" ht="50.25" customHeight="1">
      <c r="A416" s="149">
        <v>2717</v>
      </c>
      <c r="B416" s="143" t="s">
        <v>1008</v>
      </c>
      <c r="C416" s="152" t="s">
        <v>90</v>
      </c>
      <c r="D416" s="144">
        <v>24</v>
      </c>
      <c r="E416" s="144"/>
      <c r="F416" s="144"/>
      <c r="G416" s="144">
        <v>12.5</v>
      </c>
      <c r="H416" s="144">
        <f t="shared" si="9"/>
        <v>11.5</v>
      </c>
    </row>
    <row r="417" spans="1:8" s="29" customFormat="1" ht="50.25" customHeight="1">
      <c r="A417" s="149">
        <v>3249</v>
      </c>
      <c r="B417" s="143" t="s">
        <v>1009</v>
      </c>
      <c r="C417" s="152" t="s">
        <v>91</v>
      </c>
      <c r="D417" s="154">
        <v>15</v>
      </c>
      <c r="E417" s="144"/>
      <c r="F417" s="144"/>
      <c r="G417" s="144">
        <v>15</v>
      </c>
      <c r="H417" s="144">
        <f t="shared" si="9"/>
        <v>0</v>
      </c>
    </row>
    <row r="418" spans="1:8" s="29" customFormat="1" ht="41.25" customHeight="1">
      <c r="A418" s="149">
        <v>3302</v>
      </c>
      <c r="B418" s="143" t="s">
        <v>74</v>
      </c>
      <c r="C418" s="152" t="s">
        <v>92</v>
      </c>
      <c r="D418" s="154">
        <v>15</v>
      </c>
      <c r="E418" s="144"/>
      <c r="F418" s="144"/>
      <c r="G418" s="144">
        <v>15</v>
      </c>
      <c r="H418" s="144">
        <f t="shared" si="9"/>
        <v>0</v>
      </c>
    </row>
    <row r="419" spans="1:8" s="29" customFormat="1" ht="61.5" customHeight="1">
      <c r="A419" s="149">
        <v>3060</v>
      </c>
      <c r="B419" s="143" t="s">
        <v>75</v>
      </c>
      <c r="C419" s="152" t="s">
        <v>93</v>
      </c>
      <c r="D419" s="144">
        <v>50</v>
      </c>
      <c r="E419" s="144"/>
      <c r="F419" s="144"/>
      <c r="G419" s="144">
        <v>50</v>
      </c>
      <c r="H419" s="144">
        <f t="shared" si="9"/>
        <v>0</v>
      </c>
    </row>
    <row r="420" spans="1:9" s="29" customFormat="1" ht="46.5" customHeight="1">
      <c r="A420" s="149">
        <v>3401</v>
      </c>
      <c r="B420" s="143" t="s">
        <v>76</v>
      </c>
      <c r="C420" s="152" t="s">
        <v>94</v>
      </c>
      <c r="D420" s="144">
        <v>5</v>
      </c>
      <c r="E420" s="154"/>
      <c r="F420" s="154"/>
      <c r="G420" s="154">
        <v>5</v>
      </c>
      <c r="H420" s="154">
        <f t="shared" si="9"/>
        <v>0</v>
      </c>
      <c r="I420"/>
    </row>
    <row r="421" spans="1:9" s="29" customFormat="1" ht="46.5" customHeight="1">
      <c r="A421" s="149">
        <v>3587</v>
      </c>
      <c r="B421" s="143" t="s">
        <v>77</v>
      </c>
      <c r="C421" s="152" t="s">
        <v>95</v>
      </c>
      <c r="D421" s="151">
        <v>16</v>
      </c>
      <c r="E421" s="154"/>
      <c r="F421" s="154"/>
      <c r="G421" s="154">
        <v>16</v>
      </c>
      <c r="H421" s="154">
        <f t="shared" si="9"/>
        <v>0</v>
      </c>
      <c r="I421"/>
    </row>
    <row r="422" spans="1:8" s="29" customFormat="1" ht="48" customHeight="1">
      <c r="A422" s="142">
        <v>2295</v>
      </c>
      <c r="B422" s="143" t="s">
        <v>78</v>
      </c>
      <c r="C422" s="152" t="s">
        <v>96</v>
      </c>
      <c r="D422" s="144">
        <v>49</v>
      </c>
      <c r="E422" s="144"/>
      <c r="F422" s="144"/>
      <c r="G422" s="144">
        <f>19.957+10+2.8+12.11+4.13</f>
        <v>48.997</v>
      </c>
      <c r="H422" s="144">
        <f t="shared" si="9"/>
        <v>0.0030000000000001137</v>
      </c>
    </row>
    <row r="423" spans="1:8" s="29" customFormat="1" ht="63.75" customHeight="1">
      <c r="A423" s="149">
        <v>4194</v>
      </c>
      <c r="B423" s="143" t="s">
        <v>79</v>
      </c>
      <c r="C423" s="163" t="s">
        <v>97</v>
      </c>
      <c r="D423" s="151">
        <v>19.393</v>
      </c>
      <c r="E423" s="154"/>
      <c r="F423" s="154"/>
      <c r="G423" s="154">
        <v>19.393</v>
      </c>
      <c r="H423" s="154">
        <f t="shared" si="9"/>
        <v>0</v>
      </c>
    </row>
    <row r="424" spans="1:8" s="29" customFormat="1" ht="64.5" customHeight="1">
      <c r="A424" s="142">
        <v>3157</v>
      </c>
      <c r="B424" s="143" t="s">
        <v>80</v>
      </c>
      <c r="C424" s="143" t="s">
        <v>98</v>
      </c>
      <c r="D424" s="144">
        <v>150.88</v>
      </c>
      <c r="E424" s="144"/>
      <c r="F424" s="144"/>
      <c r="G424" s="144">
        <v>150.88</v>
      </c>
      <c r="H424" s="144">
        <f t="shared" si="9"/>
        <v>0</v>
      </c>
    </row>
    <row r="425" spans="1:63" s="178" customFormat="1" ht="19.5" customHeight="1">
      <c r="A425" s="171"/>
      <c r="B425" s="172"/>
      <c r="C425" s="173" t="s">
        <v>81</v>
      </c>
      <c r="D425" s="174">
        <f>SUM(D12:D424)</f>
        <v>69082.55800000002</v>
      </c>
      <c r="E425" s="174"/>
      <c r="F425" s="174"/>
      <c r="G425" s="174">
        <f>SUM(G12:G424)</f>
        <v>67870.27400000003</v>
      </c>
      <c r="H425" s="174">
        <f t="shared" si="9"/>
        <v>1212.283999999985</v>
      </c>
      <c r="I425" s="175"/>
      <c r="J425" s="176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  <c r="AA425" s="177"/>
      <c r="AB425" s="177"/>
      <c r="AC425" s="177"/>
      <c r="AD425" s="177"/>
      <c r="AE425" s="177"/>
      <c r="AF425" s="177"/>
      <c r="AG425" s="177"/>
      <c r="AH425" s="177"/>
      <c r="AI425" s="177"/>
      <c r="AJ425" s="177"/>
      <c r="AK425" s="177"/>
      <c r="AL425" s="177"/>
      <c r="AM425" s="177"/>
      <c r="AN425" s="177"/>
      <c r="AO425" s="177"/>
      <c r="AP425" s="177"/>
      <c r="AQ425" s="177"/>
      <c r="AR425" s="177"/>
      <c r="AS425" s="177"/>
      <c r="AT425" s="177"/>
      <c r="AU425" s="177"/>
      <c r="AV425" s="177"/>
      <c r="AW425" s="177"/>
      <c r="AX425" s="177"/>
      <c r="AY425" s="177"/>
      <c r="AZ425" s="177"/>
      <c r="BA425" s="177"/>
      <c r="BB425" s="177"/>
      <c r="BC425" s="177"/>
      <c r="BD425" s="177"/>
      <c r="BE425" s="177"/>
      <c r="BF425" s="177"/>
      <c r="BG425" s="177"/>
      <c r="BH425" s="177"/>
      <c r="BI425" s="177"/>
      <c r="BJ425" s="177"/>
      <c r="BK425" s="177"/>
    </row>
    <row r="426" spans="3:63" ht="38.25" customHeight="1">
      <c r="C426" s="179"/>
      <c r="D426" s="180"/>
      <c r="E426" s="180"/>
      <c r="F426" s="180"/>
      <c r="I426" s="181"/>
      <c r="J426" s="159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</row>
    <row r="427" spans="3:63" ht="12.75">
      <c r="C427" s="182"/>
      <c r="D427" s="183"/>
      <c r="E427" s="180"/>
      <c r="F427" s="180"/>
      <c r="I427" s="34"/>
      <c r="J427" s="159"/>
      <c r="K427" s="12"/>
      <c r="L427" s="184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</row>
    <row r="428" spans="2:63" ht="12.75">
      <c r="B428" s="179"/>
      <c r="C428" s="182"/>
      <c r="E428" s="128"/>
      <c r="F428" s="128"/>
      <c r="I428" s="34"/>
      <c r="J428" s="159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</row>
    <row r="429" spans="2:63" ht="12.75">
      <c r="B429" s="179"/>
      <c r="C429" s="182"/>
      <c r="D429" s="124"/>
      <c r="E429" s="125"/>
      <c r="F429" s="125"/>
      <c r="I429" s="34"/>
      <c r="J429" s="159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</row>
    <row r="430" spans="3:10" ht="12.75">
      <c r="C430" s="185"/>
      <c r="D430" s="124"/>
      <c r="E430" s="125"/>
      <c r="F430" s="125"/>
      <c r="I430" s="34"/>
      <c r="J430" s="34"/>
    </row>
    <row r="431" spans="1:10" ht="12.75">
      <c r="A431" s="186"/>
      <c r="B431" s="187"/>
      <c r="C431" s="179"/>
      <c r="E431" s="128"/>
      <c r="F431" s="128"/>
      <c r="I431" s="34"/>
      <c r="J431" s="34"/>
    </row>
    <row r="432" spans="1:10" ht="12.75">
      <c r="A432" s="186"/>
      <c r="C432" s="188"/>
      <c r="D432" s="124"/>
      <c r="E432" s="128"/>
      <c r="F432" s="128"/>
      <c r="I432" s="34"/>
      <c r="J432" s="34"/>
    </row>
    <row r="433" spans="1:10" ht="12.75">
      <c r="A433" s="186"/>
      <c r="B433" s="189"/>
      <c r="C433" s="188"/>
      <c r="D433" s="190"/>
      <c r="E433" s="125"/>
      <c r="F433" s="125"/>
      <c r="I433" s="34"/>
      <c r="J433" s="34"/>
    </row>
    <row r="434" spans="1:10" ht="12.75">
      <c r="A434" s="186"/>
      <c r="B434" s="187"/>
      <c r="C434" s="182"/>
      <c r="D434" s="191"/>
      <c r="E434" s="125"/>
      <c r="F434" s="125"/>
      <c r="I434" s="34"/>
      <c r="J434" s="34"/>
    </row>
    <row r="435" spans="1:10" ht="12.75">
      <c r="A435" s="186"/>
      <c r="C435" s="182"/>
      <c r="D435" s="192"/>
      <c r="E435" s="125"/>
      <c r="F435" s="125"/>
      <c r="I435" s="34"/>
      <c r="J435" s="34"/>
    </row>
    <row r="436" spans="3:10" ht="12.75">
      <c r="C436" s="179"/>
      <c r="D436" s="124"/>
      <c r="E436" s="125"/>
      <c r="F436" s="125"/>
      <c r="I436" s="34"/>
      <c r="J436" s="34"/>
    </row>
    <row r="437" spans="2:10" ht="18">
      <c r="B437" s="193"/>
      <c r="C437" s="182"/>
      <c r="E437" s="128"/>
      <c r="F437" s="128"/>
      <c r="I437" s="34"/>
      <c r="J437" s="34"/>
    </row>
    <row r="438" spans="2:10" ht="18">
      <c r="B438" s="193"/>
      <c r="C438" s="182"/>
      <c r="D438" s="194"/>
      <c r="E438" s="128"/>
      <c r="F438" s="128"/>
      <c r="G438" s="194"/>
      <c r="H438" s="194"/>
      <c r="I438" s="34"/>
      <c r="J438" s="34"/>
    </row>
    <row r="439" spans="2:10" ht="12.75">
      <c r="B439" s="21"/>
      <c r="C439" s="182"/>
      <c r="D439" s="124"/>
      <c r="E439" s="125"/>
      <c r="F439" s="125"/>
      <c r="I439" s="34"/>
      <c r="J439" s="34"/>
    </row>
    <row r="440" spans="1:10" s="200" customFormat="1" ht="12.75">
      <c r="A440" s="195"/>
      <c r="B440" s="196"/>
      <c r="C440" s="197"/>
      <c r="D440" s="198"/>
      <c r="E440" s="199"/>
      <c r="F440" s="199"/>
      <c r="G440" s="199"/>
      <c r="H440" s="198"/>
      <c r="I440" s="195"/>
      <c r="J440" s="195"/>
    </row>
    <row r="441" spans="1:10" ht="12.75">
      <c r="A441" s="24"/>
      <c r="B441" s="21"/>
      <c r="C441" s="182"/>
      <c r="E441" s="128"/>
      <c r="F441" s="128"/>
      <c r="I441" s="34"/>
      <c r="J441" s="34"/>
    </row>
    <row r="442" spans="1:10" ht="12.75">
      <c r="A442" s="24"/>
      <c r="B442" s="25"/>
      <c r="C442" s="182"/>
      <c r="E442" s="128"/>
      <c r="F442" s="128"/>
      <c r="I442" s="34"/>
      <c r="J442" s="34"/>
    </row>
    <row r="443" spans="1:10" ht="12.75">
      <c r="A443" s="27"/>
      <c r="C443" s="182"/>
      <c r="D443" s="124"/>
      <c r="E443" s="125"/>
      <c r="F443" s="125"/>
      <c r="G443" s="125"/>
      <c r="I443" s="34"/>
      <c r="J443" s="34"/>
    </row>
    <row r="444" spans="3:10" ht="12.75">
      <c r="C444" s="182"/>
      <c r="E444" s="128"/>
      <c r="F444" s="128"/>
      <c r="I444" s="34"/>
      <c r="J444" s="34"/>
    </row>
    <row r="445" spans="3:10" ht="12.75">
      <c r="C445" s="182"/>
      <c r="E445" s="128"/>
      <c r="F445" s="128"/>
      <c r="I445" s="34"/>
      <c r="J445" s="34"/>
    </row>
    <row r="446" spans="3:10" ht="12.75">
      <c r="C446" s="182"/>
      <c r="E446" s="128"/>
      <c r="F446" s="128"/>
      <c r="I446" s="34"/>
      <c r="J446" s="34"/>
    </row>
    <row r="447" spans="3:10" ht="12.75">
      <c r="C447" s="182"/>
      <c r="E447" s="128"/>
      <c r="F447" s="128"/>
      <c r="I447" s="34"/>
      <c r="J447" s="34"/>
    </row>
    <row r="448" spans="3:10" ht="12.75">
      <c r="C448" s="182"/>
      <c r="E448" s="128"/>
      <c r="F448" s="128"/>
      <c r="I448" s="34"/>
      <c r="J448" s="34"/>
    </row>
    <row r="449" spans="3:10" ht="12.75">
      <c r="C449" s="182"/>
      <c r="E449" s="128"/>
      <c r="F449" s="128"/>
      <c r="I449" s="34"/>
      <c r="J449" s="34"/>
    </row>
    <row r="450" spans="3:10" ht="12.75">
      <c r="C450" s="182"/>
      <c r="E450" s="128"/>
      <c r="F450" s="128"/>
      <c r="I450" s="34"/>
      <c r="J450" s="34"/>
    </row>
    <row r="451" spans="3:10" ht="12.75">
      <c r="C451" s="182"/>
      <c r="E451" s="128"/>
      <c r="F451" s="128"/>
      <c r="I451" s="34"/>
      <c r="J451" s="34"/>
    </row>
    <row r="452" spans="3:10" ht="12.75">
      <c r="C452" s="182"/>
      <c r="E452" s="128"/>
      <c r="F452" s="128"/>
      <c r="I452" s="34"/>
      <c r="J452" s="34"/>
    </row>
    <row r="453" spans="3:10" ht="12.75">
      <c r="C453" s="182"/>
      <c r="E453" s="128"/>
      <c r="F453" s="128"/>
      <c r="I453" s="34"/>
      <c r="J453" s="34"/>
    </row>
    <row r="454" spans="3:10" ht="12.75">
      <c r="C454" s="182"/>
      <c r="E454" s="128"/>
      <c r="F454" s="128"/>
      <c r="I454" s="34"/>
      <c r="J454" s="34"/>
    </row>
    <row r="455" spans="3:10" ht="12.75">
      <c r="C455" s="182"/>
      <c r="E455" s="128"/>
      <c r="F455" s="128"/>
      <c r="I455" s="34"/>
      <c r="J455" s="34"/>
    </row>
    <row r="456" spans="3:10" ht="12.75">
      <c r="C456" s="182"/>
      <c r="E456" s="128"/>
      <c r="F456" s="128"/>
      <c r="I456" s="34"/>
      <c r="J456" s="34"/>
    </row>
    <row r="457" spans="3:10" ht="12.75">
      <c r="C457" s="182"/>
      <c r="E457" s="128"/>
      <c r="F457" s="128"/>
      <c r="I457" s="34"/>
      <c r="J457" s="34"/>
    </row>
    <row r="458" spans="3:10" ht="12.75">
      <c r="C458" s="182"/>
      <c r="E458" s="128"/>
      <c r="F458" s="128"/>
      <c r="I458" s="34"/>
      <c r="J458" s="34"/>
    </row>
    <row r="459" spans="3:10" ht="12.75">
      <c r="C459" s="182"/>
      <c r="E459" s="128"/>
      <c r="F459" s="128"/>
      <c r="I459" s="34"/>
      <c r="J459" s="34"/>
    </row>
    <row r="460" spans="3:10" ht="12.75">
      <c r="C460" s="182"/>
      <c r="E460" s="128"/>
      <c r="F460" s="128"/>
      <c r="I460" s="34"/>
      <c r="J460" s="34"/>
    </row>
    <row r="461" spans="3:10" ht="12.75">
      <c r="C461" s="182"/>
      <c r="E461" s="128"/>
      <c r="F461" s="128"/>
      <c r="I461" s="34"/>
      <c r="J461" s="34"/>
    </row>
    <row r="462" spans="3:10" ht="12.75">
      <c r="C462" s="182"/>
      <c r="E462" s="128"/>
      <c r="F462" s="128"/>
      <c r="I462" s="34"/>
      <c r="J462" s="34"/>
    </row>
    <row r="463" spans="3:10" ht="12.75">
      <c r="C463" s="182"/>
      <c r="E463" s="128"/>
      <c r="F463" s="128"/>
      <c r="I463" s="34"/>
      <c r="J463" s="34"/>
    </row>
    <row r="464" spans="3:10" ht="12.75">
      <c r="C464" s="182"/>
      <c r="E464" s="128"/>
      <c r="F464" s="128"/>
      <c r="I464" s="34"/>
      <c r="J464" s="34"/>
    </row>
    <row r="465" spans="3:10" ht="12.75">
      <c r="C465" s="182"/>
      <c r="E465" s="128"/>
      <c r="F465" s="128"/>
      <c r="I465" s="34"/>
      <c r="J465" s="34"/>
    </row>
    <row r="466" spans="3:10" ht="12.75">
      <c r="C466" s="182"/>
      <c r="E466" s="128"/>
      <c r="F466" s="128"/>
      <c r="I466" s="34"/>
      <c r="J466" s="34"/>
    </row>
    <row r="467" spans="3:10" ht="12.75">
      <c r="C467" s="182"/>
      <c r="E467" s="128"/>
      <c r="F467" s="128"/>
      <c r="I467" s="34"/>
      <c r="J467" s="34"/>
    </row>
    <row r="468" spans="3:10" ht="12.75">
      <c r="C468" s="182"/>
      <c r="E468" s="128"/>
      <c r="F468" s="128"/>
      <c r="I468" s="34"/>
      <c r="J468" s="34"/>
    </row>
    <row r="469" spans="3:10" ht="12.75">
      <c r="C469" s="182"/>
      <c r="E469" s="128"/>
      <c r="F469" s="128"/>
      <c r="I469" s="34"/>
      <c r="J469" s="34"/>
    </row>
    <row r="470" spans="3:10" ht="12.75">
      <c r="C470" s="182"/>
      <c r="E470" s="128"/>
      <c r="F470" s="128"/>
      <c r="I470" s="34"/>
      <c r="J470" s="34"/>
    </row>
    <row r="471" spans="3:10" ht="12.75">
      <c r="C471" s="182"/>
      <c r="E471" s="128"/>
      <c r="F471" s="128"/>
      <c r="I471" s="34"/>
      <c r="J471" s="34"/>
    </row>
    <row r="472" spans="3:10" ht="12.75">
      <c r="C472" s="182"/>
      <c r="E472" s="128"/>
      <c r="F472" s="128"/>
      <c r="I472" s="34"/>
      <c r="J472" s="34"/>
    </row>
    <row r="473" spans="3:10" ht="12.75">
      <c r="C473" s="182"/>
      <c r="E473" s="128"/>
      <c r="F473" s="128"/>
      <c r="I473" s="34"/>
      <c r="J473" s="34"/>
    </row>
    <row r="474" spans="3:10" ht="12.75">
      <c r="C474" s="182"/>
      <c r="E474" s="128"/>
      <c r="F474" s="128"/>
      <c r="I474" s="34"/>
      <c r="J474" s="34"/>
    </row>
    <row r="475" spans="3:10" ht="12.75">
      <c r="C475" s="182"/>
      <c r="E475" s="128"/>
      <c r="F475" s="128"/>
      <c r="I475" s="34"/>
      <c r="J475" s="34"/>
    </row>
    <row r="476" spans="3:10" ht="12.75">
      <c r="C476" s="182"/>
      <c r="E476" s="128"/>
      <c r="F476" s="128"/>
      <c r="I476" s="34"/>
      <c r="J476" s="34"/>
    </row>
    <row r="477" spans="3:10" ht="12.75">
      <c r="C477" s="182"/>
      <c r="E477" s="128"/>
      <c r="F477" s="128"/>
      <c r="I477" s="34"/>
      <c r="J477" s="34"/>
    </row>
    <row r="478" spans="3:10" ht="12.75">
      <c r="C478" s="182"/>
      <c r="E478" s="128"/>
      <c r="F478" s="128"/>
      <c r="I478" s="34"/>
      <c r="J478" s="34"/>
    </row>
    <row r="479" spans="3:10" ht="12.75">
      <c r="C479" s="182"/>
      <c r="E479" s="128"/>
      <c r="F479" s="128"/>
      <c r="I479" s="34"/>
      <c r="J479" s="34"/>
    </row>
    <row r="480" spans="3:10" ht="12.75">
      <c r="C480" s="182"/>
      <c r="E480" s="128"/>
      <c r="F480" s="128"/>
      <c r="I480" s="34"/>
      <c r="J480" s="34"/>
    </row>
    <row r="481" spans="3:10" ht="12.75">
      <c r="C481" s="182"/>
      <c r="E481" s="128"/>
      <c r="F481" s="128"/>
      <c r="I481" s="34"/>
      <c r="J481" s="34"/>
    </row>
    <row r="482" spans="3:10" ht="12.75">
      <c r="C482" s="182"/>
      <c r="E482" s="128"/>
      <c r="F482" s="128"/>
      <c r="I482" s="34"/>
      <c r="J482" s="34"/>
    </row>
    <row r="483" spans="3:10" ht="12.75">
      <c r="C483" s="182"/>
      <c r="E483" s="128"/>
      <c r="F483" s="128"/>
      <c r="I483" s="34"/>
      <c r="J483" s="34"/>
    </row>
    <row r="484" spans="3:10" ht="12.75">
      <c r="C484" s="182"/>
      <c r="E484" s="128"/>
      <c r="F484" s="128"/>
      <c r="I484" s="34"/>
      <c r="J484" s="34"/>
    </row>
    <row r="485" spans="3:10" ht="12.75">
      <c r="C485" s="182"/>
      <c r="E485" s="128"/>
      <c r="F485" s="128"/>
      <c r="I485" s="34"/>
      <c r="J485" s="34"/>
    </row>
    <row r="486" spans="3:10" ht="12.75">
      <c r="C486" s="182"/>
      <c r="E486" s="128"/>
      <c r="F486" s="128"/>
      <c r="I486" s="34"/>
      <c r="J486" s="34"/>
    </row>
    <row r="487" spans="3:10" ht="12.75">
      <c r="C487" s="182"/>
      <c r="E487" s="128"/>
      <c r="F487" s="128"/>
      <c r="I487" s="34"/>
      <c r="J487" s="34"/>
    </row>
    <row r="488" spans="3:10" ht="12.75">
      <c r="C488" s="182"/>
      <c r="E488" s="128"/>
      <c r="F488" s="128"/>
      <c r="I488" s="34"/>
      <c r="J488" s="34"/>
    </row>
    <row r="489" spans="3:10" ht="12.75">
      <c r="C489" s="182"/>
      <c r="E489" s="128"/>
      <c r="F489" s="128"/>
      <c r="I489" s="34"/>
      <c r="J489" s="34"/>
    </row>
    <row r="490" spans="3:10" ht="12.75">
      <c r="C490" s="182"/>
      <c r="E490" s="128"/>
      <c r="F490" s="128"/>
      <c r="I490" s="34"/>
      <c r="J490" s="34"/>
    </row>
    <row r="491" spans="3:10" ht="12.75">
      <c r="C491" s="182"/>
      <c r="E491" s="128"/>
      <c r="F491" s="128"/>
      <c r="I491" s="34"/>
      <c r="J491" s="34"/>
    </row>
    <row r="492" spans="3:10" ht="12.75">
      <c r="C492" s="182"/>
      <c r="E492" s="128"/>
      <c r="F492" s="128"/>
      <c r="I492" s="34"/>
      <c r="J492" s="34"/>
    </row>
    <row r="493" spans="3:10" ht="12.75">
      <c r="C493" s="182"/>
      <c r="E493" s="128"/>
      <c r="F493" s="128"/>
      <c r="I493" s="34"/>
      <c r="J493" s="34"/>
    </row>
    <row r="494" spans="3:10" ht="12.75">
      <c r="C494" s="182"/>
      <c r="E494" s="128"/>
      <c r="F494" s="128"/>
      <c r="I494" s="34"/>
      <c r="J494" s="34"/>
    </row>
    <row r="495" spans="3:10" ht="12.75">
      <c r="C495" s="182"/>
      <c r="E495" s="128"/>
      <c r="F495" s="128"/>
      <c r="I495" s="34"/>
      <c r="J495" s="34"/>
    </row>
    <row r="496" spans="3:10" ht="12.75">
      <c r="C496" s="182"/>
      <c r="E496" s="128"/>
      <c r="F496" s="128"/>
      <c r="I496" s="34"/>
      <c r="J496" s="34"/>
    </row>
    <row r="497" spans="3:10" ht="12.75">
      <c r="C497" s="182"/>
      <c r="E497" s="128"/>
      <c r="F497" s="128"/>
      <c r="I497" s="34"/>
      <c r="J497" s="34"/>
    </row>
    <row r="498" spans="3:10" ht="12.75">
      <c r="C498" s="182"/>
      <c r="E498" s="128"/>
      <c r="F498" s="128"/>
      <c r="I498" s="34"/>
      <c r="J498" s="34"/>
    </row>
    <row r="499" spans="3:10" ht="12.75">
      <c r="C499" s="182"/>
      <c r="E499" s="128"/>
      <c r="F499" s="128"/>
      <c r="I499" s="34"/>
      <c r="J499" s="34"/>
    </row>
    <row r="500" spans="3:10" ht="12.75">
      <c r="C500" s="182"/>
      <c r="E500" s="128"/>
      <c r="F500" s="128"/>
      <c r="I500" s="34"/>
      <c r="J500" s="34"/>
    </row>
    <row r="501" spans="3:10" ht="12.75">
      <c r="C501" s="182"/>
      <c r="E501" s="128"/>
      <c r="F501" s="128"/>
      <c r="I501" s="34"/>
      <c r="J501" s="34"/>
    </row>
    <row r="502" spans="3:10" ht="12.75">
      <c r="C502" s="182"/>
      <c r="E502" s="128"/>
      <c r="F502" s="128"/>
      <c r="I502" s="34"/>
      <c r="J502" s="34"/>
    </row>
    <row r="503" spans="3:10" ht="12.75">
      <c r="C503" s="182"/>
      <c r="E503" s="128"/>
      <c r="F503" s="128"/>
      <c r="I503" s="34"/>
      <c r="J503" s="34"/>
    </row>
    <row r="504" spans="3:10" ht="12.75">
      <c r="C504" s="182"/>
      <c r="E504" s="128"/>
      <c r="F504" s="128"/>
      <c r="I504" s="34"/>
      <c r="J504" s="34"/>
    </row>
    <row r="505" spans="3:10" ht="12.75">
      <c r="C505" s="182"/>
      <c r="E505" s="128"/>
      <c r="F505" s="128"/>
      <c r="I505" s="34"/>
      <c r="J505" s="34"/>
    </row>
    <row r="506" spans="3:10" ht="12.75">
      <c r="C506" s="182"/>
      <c r="E506" s="128"/>
      <c r="F506" s="128"/>
      <c r="I506" s="34"/>
      <c r="J506" s="34"/>
    </row>
    <row r="507" spans="3:10" ht="12.75">
      <c r="C507" s="182"/>
      <c r="E507" s="128"/>
      <c r="F507" s="128"/>
      <c r="I507" s="34"/>
      <c r="J507" s="34"/>
    </row>
    <row r="508" spans="3:10" ht="12.75">
      <c r="C508" s="182"/>
      <c r="E508" s="128"/>
      <c r="F508" s="128"/>
      <c r="I508" s="34"/>
      <c r="J508" s="34"/>
    </row>
    <row r="509" spans="3:10" ht="12.75">
      <c r="C509" s="182"/>
      <c r="E509" s="128"/>
      <c r="F509" s="128"/>
      <c r="I509" s="34"/>
      <c r="J509" s="34"/>
    </row>
    <row r="510" spans="3:10" ht="12.75">
      <c r="C510" s="182"/>
      <c r="E510" s="128"/>
      <c r="F510" s="128"/>
      <c r="I510" s="34"/>
      <c r="J510" s="34"/>
    </row>
    <row r="511" spans="3:10" ht="12.75">
      <c r="C511" s="182"/>
      <c r="E511" s="128"/>
      <c r="F511" s="128"/>
      <c r="I511" s="34"/>
      <c r="J511" s="34"/>
    </row>
    <row r="512" spans="3:10" ht="12.75">
      <c r="C512" s="182"/>
      <c r="E512" s="128"/>
      <c r="F512" s="128"/>
      <c r="I512" s="34"/>
      <c r="J512" s="34"/>
    </row>
    <row r="513" spans="3:10" ht="12.75">
      <c r="C513" s="182"/>
      <c r="I513" s="34"/>
      <c r="J513" s="34"/>
    </row>
    <row r="514" spans="3:10" ht="12.75">
      <c r="C514" s="182"/>
      <c r="I514" s="34"/>
      <c r="J514" s="34"/>
    </row>
    <row r="515" spans="3:10" ht="12.75">
      <c r="C515" s="182"/>
      <c r="I515" s="34"/>
      <c r="J515" s="34"/>
    </row>
    <row r="516" spans="3:10" ht="12.75">
      <c r="C516" s="182"/>
      <c r="I516" s="34"/>
      <c r="J516" s="34"/>
    </row>
    <row r="517" spans="3:10" ht="12.75">
      <c r="C517" s="182"/>
      <c r="I517" s="34"/>
      <c r="J517" s="34"/>
    </row>
    <row r="518" spans="3:10" ht="12.75">
      <c r="C518" s="182"/>
      <c r="I518" s="34"/>
      <c r="J518" s="34"/>
    </row>
    <row r="519" spans="3:10" ht="12.75">
      <c r="C519" s="182"/>
      <c r="I519" s="34"/>
      <c r="J519" s="34"/>
    </row>
    <row r="520" spans="3:10" ht="12.75">
      <c r="C520" s="182"/>
      <c r="I520" s="34"/>
      <c r="J520" s="34"/>
    </row>
    <row r="521" spans="3:10" ht="12.75">
      <c r="C521" s="182"/>
      <c r="I521" s="34"/>
      <c r="J521" s="34"/>
    </row>
    <row r="522" spans="3:10" ht="12.75">
      <c r="C522" s="182"/>
      <c r="I522" s="34"/>
      <c r="J522" s="34"/>
    </row>
    <row r="523" spans="3:10" ht="12.75">
      <c r="C523" s="182"/>
      <c r="I523" s="34"/>
      <c r="J523" s="34"/>
    </row>
    <row r="524" spans="3:10" ht="12.75">
      <c r="C524" s="182"/>
      <c r="I524" s="34"/>
      <c r="J524" s="34"/>
    </row>
    <row r="525" spans="3:10" ht="12.75">
      <c r="C525" s="182"/>
      <c r="I525" s="34"/>
      <c r="J525" s="34"/>
    </row>
    <row r="526" spans="3:10" ht="12.75">
      <c r="C526" s="182"/>
      <c r="I526" s="34"/>
      <c r="J526" s="34"/>
    </row>
    <row r="527" spans="3:10" ht="12.75">
      <c r="C527" s="182"/>
      <c r="I527" s="34"/>
      <c r="J527" s="34"/>
    </row>
    <row r="528" spans="3:10" ht="12.75">
      <c r="C528" s="182"/>
      <c r="I528" s="34"/>
      <c r="J528" s="34"/>
    </row>
    <row r="529" spans="3:10" ht="12.75">
      <c r="C529" s="182"/>
      <c r="I529" s="34"/>
      <c r="J529" s="34"/>
    </row>
    <row r="530" spans="3:10" ht="12.75">
      <c r="C530" s="182"/>
      <c r="I530" s="34"/>
      <c r="J530" s="34"/>
    </row>
    <row r="531" spans="3:10" ht="12.75">
      <c r="C531" s="182"/>
      <c r="I531" s="34"/>
      <c r="J531" s="34"/>
    </row>
    <row r="532" spans="3:10" ht="12.75">
      <c r="C532" s="182"/>
      <c r="I532" s="34"/>
      <c r="J532" s="34"/>
    </row>
    <row r="533" spans="3:10" ht="12.75">
      <c r="C533" s="182"/>
      <c r="I533" s="34"/>
      <c r="J533" s="34"/>
    </row>
    <row r="534" spans="3:10" ht="12.75">
      <c r="C534" s="182"/>
      <c r="I534" s="34"/>
      <c r="J534" s="34"/>
    </row>
    <row r="535" spans="3:10" ht="12.75">
      <c r="C535" s="182"/>
      <c r="I535" s="34"/>
      <c r="J535" s="34"/>
    </row>
    <row r="536" spans="3:10" ht="12.75">
      <c r="C536" s="182"/>
      <c r="I536" s="34"/>
      <c r="J536" s="34"/>
    </row>
    <row r="537" spans="3:10" ht="12.75">
      <c r="C537" s="182"/>
      <c r="I537" s="34"/>
      <c r="J537" s="34"/>
    </row>
    <row r="538" spans="3:10" ht="12.75">
      <c r="C538" s="182"/>
      <c r="I538" s="34"/>
      <c r="J538" s="34"/>
    </row>
    <row r="539" spans="3:10" ht="12.75">
      <c r="C539" s="182"/>
      <c r="I539" s="34"/>
      <c r="J539" s="34"/>
    </row>
    <row r="540" spans="3:10" ht="12.75">
      <c r="C540" s="182"/>
      <c r="I540" s="34"/>
      <c r="J540" s="34"/>
    </row>
    <row r="541" spans="3:10" ht="12.75">
      <c r="C541" s="182"/>
      <c r="I541" s="34"/>
      <c r="J541" s="34"/>
    </row>
    <row r="542" spans="3:10" ht="12.75">
      <c r="C542" s="182"/>
      <c r="I542" s="34"/>
      <c r="J542" s="34"/>
    </row>
    <row r="543" spans="3:10" ht="12.75">
      <c r="C543" s="182"/>
      <c r="I543" s="34"/>
      <c r="J543" s="34"/>
    </row>
    <row r="544" spans="3:10" ht="12.75">
      <c r="C544" s="182"/>
      <c r="I544" s="34"/>
      <c r="J544" s="34"/>
    </row>
    <row r="545" spans="3:10" ht="12.75">
      <c r="C545" s="182"/>
      <c r="I545" s="34"/>
      <c r="J545" s="34"/>
    </row>
    <row r="546" spans="3:10" ht="12.75">
      <c r="C546" s="182"/>
      <c r="I546" s="34"/>
      <c r="J546" s="34"/>
    </row>
    <row r="547" spans="3:10" ht="12.75">
      <c r="C547" s="182"/>
      <c r="I547" s="34"/>
      <c r="J547" s="34"/>
    </row>
    <row r="548" spans="3:10" ht="12.75">
      <c r="C548" s="182"/>
      <c r="I548" s="34"/>
      <c r="J548" s="34"/>
    </row>
    <row r="549" spans="3:10" ht="12.75">
      <c r="C549" s="182"/>
      <c r="I549" s="34"/>
      <c r="J549" s="34"/>
    </row>
    <row r="550" spans="3:10" ht="12.75">
      <c r="C550" s="182"/>
      <c r="I550" s="34"/>
      <c r="J550" s="34"/>
    </row>
    <row r="551" spans="3:10" ht="12.75">
      <c r="C551" s="182"/>
      <c r="I551" s="34"/>
      <c r="J551" s="34"/>
    </row>
    <row r="552" spans="3:10" ht="12.75">
      <c r="C552" s="182"/>
      <c r="I552" s="34"/>
      <c r="J552" s="34"/>
    </row>
    <row r="553" spans="3:10" ht="12.75">
      <c r="C553" s="182"/>
      <c r="I553" s="34"/>
      <c r="J553" s="34"/>
    </row>
    <row r="554" spans="3:10" ht="12.75">
      <c r="C554" s="182"/>
      <c r="I554" s="34"/>
      <c r="J554" s="34"/>
    </row>
    <row r="555" spans="3:10" ht="12.75">
      <c r="C555" s="182"/>
      <c r="I555" s="34"/>
      <c r="J555" s="34"/>
    </row>
    <row r="556" spans="3:10" ht="12.75">
      <c r="C556" s="182"/>
      <c r="I556" s="34"/>
      <c r="J556" s="34"/>
    </row>
    <row r="557" spans="3:10" ht="12.75">
      <c r="C557" s="182"/>
      <c r="I557" s="34"/>
      <c r="J557" s="34"/>
    </row>
    <row r="558" spans="3:10" ht="12.75">
      <c r="C558" s="182"/>
      <c r="I558" s="34"/>
      <c r="J558" s="34"/>
    </row>
    <row r="559" spans="3:10" ht="12.75">
      <c r="C559" s="182"/>
      <c r="I559" s="34"/>
      <c r="J559" s="34"/>
    </row>
    <row r="560" spans="3:10" ht="12.75">
      <c r="C560" s="182"/>
      <c r="I560" s="34"/>
      <c r="J560" s="34"/>
    </row>
    <row r="561" spans="3:10" ht="12.75">
      <c r="C561" s="182"/>
      <c r="I561" s="34"/>
      <c r="J561" s="34"/>
    </row>
    <row r="562" spans="3:10" ht="12.75">
      <c r="C562" s="182"/>
      <c r="I562" s="34"/>
      <c r="J562" s="34"/>
    </row>
    <row r="563" spans="3:10" ht="12.75">
      <c r="C563" s="182"/>
      <c r="I563" s="34"/>
      <c r="J563" s="34"/>
    </row>
    <row r="564" spans="3:10" ht="12.75">
      <c r="C564" s="182"/>
      <c r="I564" s="34"/>
      <c r="J564" s="34"/>
    </row>
    <row r="565" spans="3:10" ht="12.75">
      <c r="C565" s="182"/>
      <c r="I565" s="34"/>
      <c r="J565" s="34"/>
    </row>
    <row r="566" spans="3:10" ht="12.75">
      <c r="C566" s="182"/>
      <c r="I566" s="34"/>
      <c r="J566" s="34"/>
    </row>
    <row r="567" spans="3:10" ht="12.75">
      <c r="C567" s="182"/>
      <c r="I567" s="34"/>
      <c r="J567" s="34"/>
    </row>
    <row r="568" spans="3:10" ht="12.75">
      <c r="C568" s="182"/>
      <c r="I568" s="34"/>
      <c r="J568" s="34"/>
    </row>
    <row r="569" spans="3:10" ht="12.75">
      <c r="C569" s="182"/>
      <c r="I569" s="34"/>
      <c r="J569" s="34"/>
    </row>
    <row r="570" spans="3:10" ht="12.75">
      <c r="C570" s="182"/>
      <c r="I570" s="34"/>
      <c r="J570" s="34"/>
    </row>
    <row r="571" spans="3:10" ht="12.75">
      <c r="C571" s="182"/>
      <c r="I571" s="34"/>
      <c r="J571" s="34"/>
    </row>
    <row r="572" spans="3:10" ht="12.75">
      <c r="C572" s="182"/>
      <c r="I572" s="34"/>
      <c r="J572" s="34"/>
    </row>
    <row r="573" spans="3:10" ht="12.75">
      <c r="C573" s="182"/>
      <c r="I573" s="34"/>
      <c r="J573" s="34"/>
    </row>
    <row r="574" spans="3:10" ht="12.75">
      <c r="C574" s="182"/>
      <c r="I574" s="34"/>
      <c r="J574" s="34"/>
    </row>
    <row r="575" spans="3:10" ht="12.75">
      <c r="C575" s="182"/>
      <c r="I575" s="34"/>
      <c r="J575" s="34"/>
    </row>
    <row r="576" spans="3:10" ht="12.75">
      <c r="C576" s="182"/>
      <c r="I576" s="34"/>
      <c r="J576" s="34"/>
    </row>
    <row r="577" spans="3:10" ht="12.75">
      <c r="C577" s="182"/>
      <c r="I577" s="34"/>
      <c r="J577" s="34"/>
    </row>
    <row r="578" spans="3:10" ht="12.75">
      <c r="C578" s="182"/>
      <c r="I578" s="34"/>
      <c r="J578" s="34"/>
    </row>
    <row r="579" spans="3:10" ht="12.75">
      <c r="C579" s="182"/>
      <c r="I579" s="34"/>
      <c r="J579" s="34"/>
    </row>
    <row r="580" spans="3:10" ht="12.75">
      <c r="C580" s="182"/>
      <c r="I580" s="34"/>
      <c r="J580" s="34"/>
    </row>
    <row r="581" spans="3:10" ht="12.75">
      <c r="C581" s="182"/>
      <c r="I581" s="34"/>
      <c r="J581" s="34"/>
    </row>
    <row r="582" spans="3:10" ht="12.75">
      <c r="C582" s="182"/>
      <c r="I582" s="34"/>
      <c r="J582" s="34"/>
    </row>
    <row r="583" spans="3:10" ht="12.75">
      <c r="C583" s="182"/>
      <c r="I583" s="34"/>
      <c r="J583" s="34"/>
    </row>
    <row r="584" spans="3:10" ht="12.75">
      <c r="C584" s="182"/>
      <c r="I584" s="34"/>
      <c r="J584" s="34"/>
    </row>
    <row r="585" spans="3:10" ht="12.75">
      <c r="C585" s="182"/>
      <c r="I585" s="34"/>
      <c r="J585" s="34"/>
    </row>
    <row r="586" spans="3:10" ht="12.75">
      <c r="C586" s="182"/>
      <c r="I586" s="34"/>
      <c r="J586" s="34"/>
    </row>
    <row r="587" spans="3:10" ht="12.75">
      <c r="C587" s="182"/>
      <c r="I587" s="34"/>
      <c r="J587" s="34"/>
    </row>
    <row r="588" spans="3:10" ht="12.75">
      <c r="C588" s="182"/>
      <c r="I588" s="34"/>
      <c r="J588" s="34"/>
    </row>
    <row r="589" spans="3:10" ht="12.75">
      <c r="C589" s="182"/>
      <c r="I589" s="34"/>
      <c r="J589" s="34"/>
    </row>
    <row r="590" spans="3:10" ht="12.75">
      <c r="C590" s="182"/>
      <c r="I590" s="34"/>
      <c r="J590" s="34"/>
    </row>
    <row r="591" spans="3:10" ht="12.75">
      <c r="C591" s="182"/>
      <c r="I591" s="34"/>
      <c r="J591" s="34"/>
    </row>
    <row r="592" spans="3:10" ht="12.75">
      <c r="C592" s="182"/>
      <c r="I592" s="34"/>
      <c r="J592" s="34"/>
    </row>
    <row r="593" spans="3:10" ht="12.75">
      <c r="C593" s="182"/>
      <c r="I593" s="34"/>
      <c r="J593" s="34"/>
    </row>
    <row r="594" spans="3:10" ht="12.75">
      <c r="C594" s="182"/>
      <c r="I594" s="34"/>
      <c r="J594" s="34"/>
    </row>
    <row r="595" spans="3:10" ht="12.75">
      <c r="C595" s="182"/>
      <c r="I595" s="34"/>
      <c r="J595" s="34"/>
    </row>
    <row r="596" spans="3:10" ht="12.75">
      <c r="C596" s="182"/>
      <c r="I596" s="34"/>
      <c r="J596" s="34"/>
    </row>
    <row r="597" spans="3:10" ht="12.75">
      <c r="C597" s="182"/>
      <c r="I597" s="34"/>
      <c r="J597" s="34"/>
    </row>
    <row r="598" spans="3:10" ht="12.75">
      <c r="C598" s="182"/>
      <c r="I598" s="34"/>
      <c r="J598" s="34"/>
    </row>
    <row r="599" spans="3:10" ht="12.75">
      <c r="C599" s="182"/>
      <c r="I599" s="34"/>
      <c r="J599" s="34"/>
    </row>
    <row r="600" spans="3:10" ht="12.75">
      <c r="C600" s="182"/>
      <c r="I600" s="34"/>
      <c r="J600" s="34"/>
    </row>
    <row r="601" spans="3:10" ht="12.75">
      <c r="C601" s="182"/>
      <c r="I601" s="34"/>
      <c r="J601" s="34"/>
    </row>
    <row r="602" spans="3:10" ht="12.75">
      <c r="C602" s="182"/>
      <c r="I602" s="34"/>
      <c r="J602" s="34"/>
    </row>
    <row r="603" spans="3:10" ht="12.75">
      <c r="C603" s="182"/>
      <c r="I603" s="34"/>
      <c r="J603" s="34"/>
    </row>
    <row r="604" spans="3:10" ht="12.75">
      <c r="C604" s="182"/>
      <c r="I604" s="34"/>
      <c r="J604" s="34"/>
    </row>
    <row r="605" spans="3:10" ht="12.75">
      <c r="C605" s="182"/>
      <c r="I605" s="34"/>
      <c r="J605" s="34"/>
    </row>
    <row r="606" spans="3:10" ht="12.75">
      <c r="C606" s="182"/>
      <c r="I606" s="34"/>
      <c r="J606" s="34"/>
    </row>
    <row r="607" spans="3:10" ht="12.75">
      <c r="C607" s="182"/>
      <c r="I607" s="34"/>
      <c r="J607" s="34"/>
    </row>
    <row r="608" spans="3:10" ht="12.75">
      <c r="C608" s="182"/>
      <c r="I608" s="34"/>
      <c r="J608" s="34"/>
    </row>
    <row r="609" spans="3:10" ht="12.75">
      <c r="C609" s="182"/>
      <c r="I609" s="34"/>
      <c r="J609" s="34"/>
    </row>
    <row r="610" spans="3:10" ht="12.75">
      <c r="C610" s="182"/>
      <c r="I610" s="34"/>
      <c r="J610" s="34"/>
    </row>
    <row r="611" spans="3:10" ht="12.75">
      <c r="C611" s="182"/>
      <c r="I611" s="34"/>
      <c r="J611" s="34"/>
    </row>
    <row r="612" spans="3:10" ht="12.75">
      <c r="C612" s="182"/>
      <c r="I612" s="34"/>
      <c r="J612" s="34"/>
    </row>
    <row r="613" spans="3:10" ht="12.75">
      <c r="C613" s="182"/>
      <c r="I613" s="34"/>
      <c r="J613" s="34"/>
    </row>
    <row r="614" spans="3:10" ht="12.75">
      <c r="C614" s="182"/>
      <c r="I614" s="34"/>
      <c r="J614" s="34"/>
    </row>
    <row r="615" spans="3:10" ht="12.75">
      <c r="C615" s="182"/>
      <c r="I615" s="34"/>
      <c r="J615" s="34"/>
    </row>
    <row r="616" spans="3:10" ht="12.75">
      <c r="C616" s="182"/>
      <c r="I616" s="34"/>
      <c r="J616" s="34"/>
    </row>
    <row r="617" spans="3:10" ht="12.75">
      <c r="C617" s="182"/>
      <c r="I617" s="34"/>
      <c r="J617" s="34"/>
    </row>
    <row r="618" spans="3:10" ht="12.75">
      <c r="C618" s="182"/>
      <c r="I618" s="34"/>
      <c r="J618" s="34"/>
    </row>
    <row r="619" spans="3:10" ht="12.75">
      <c r="C619" s="182"/>
      <c r="I619" s="34"/>
      <c r="J619" s="34"/>
    </row>
    <row r="620" spans="3:10" ht="12.75">
      <c r="C620" s="182"/>
      <c r="I620" s="34"/>
      <c r="J620" s="34"/>
    </row>
    <row r="621" spans="3:10" ht="12.75">
      <c r="C621" s="182"/>
      <c r="I621" s="34"/>
      <c r="J621" s="34"/>
    </row>
    <row r="622" spans="3:10" ht="12.75">
      <c r="C622" s="182"/>
      <c r="I622" s="34"/>
      <c r="J622" s="34"/>
    </row>
    <row r="623" spans="3:10" ht="12.75">
      <c r="C623" s="182"/>
      <c r="I623" s="34"/>
      <c r="J623" s="34"/>
    </row>
    <row r="624" spans="3:10" ht="12.75">
      <c r="C624" s="182"/>
      <c r="I624" s="34"/>
      <c r="J624" s="34"/>
    </row>
    <row r="625" spans="3:10" ht="12.75">
      <c r="C625" s="182"/>
      <c r="I625" s="34"/>
      <c r="J625" s="34"/>
    </row>
    <row r="626" spans="3:10" ht="12.75">
      <c r="C626" s="182"/>
      <c r="I626" s="34"/>
      <c r="J626" s="34"/>
    </row>
    <row r="627" spans="3:10" ht="12.75">
      <c r="C627" s="182"/>
      <c r="I627" s="34"/>
      <c r="J627" s="34"/>
    </row>
    <row r="628" spans="3:10" ht="12.75">
      <c r="C628" s="182"/>
      <c r="I628" s="34"/>
      <c r="J628" s="34"/>
    </row>
    <row r="629" spans="3:10" ht="12.75">
      <c r="C629" s="182"/>
      <c r="I629" s="34"/>
      <c r="J629" s="34"/>
    </row>
    <row r="630" spans="3:10" ht="12.75">
      <c r="C630" s="182"/>
      <c r="I630" s="34"/>
      <c r="J630" s="34"/>
    </row>
    <row r="631" spans="3:10" ht="12.75">
      <c r="C631" s="182"/>
      <c r="I631" s="34"/>
      <c r="J631" s="34"/>
    </row>
    <row r="632" spans="3:10" ht="12.75">
      <c r="C632" s="182"/>
      <c r="I632" s="34"/>
      <c r="J632" s="34"/>
    </row>
    <row r="633" spans="3:10" ht="12.75">
      <c r="C633" s="182"/>
      <c r="I633" s="34"/>
      <c r="J633" s="34"/>
    </row>
    <row r="634" spans="3:10" ht="12.75">
      <c r="C634" s="182"/>
      <c r="I634" s="34"/>
      <c r="J634" s="34"/>
    </row>
    <row r="635" spans="3:10" ht="12.75">
      <c r="C635" s="182"/>
      <c r="I635" s="34"/>
      <c r="J635" s="34"/>
    </row>
    <row r="636" spans="3:10" ht="12.75">
      <c r="C636" s="182"/>
      <c r="I636" s="34"/>
      <c r="J636" s="34"/>
    </row>
    <row r="637" spans="3:10" ht="12.75">
      <c r="C637" s="182"/>
      <c r="I637" s="34"/>
      <c r="J637" s="34"/>
    </row>
    <row r="638" spans="3:10" ht="12.75">
      <c r="C638" s="182"/>
      <c r="I638" s="34"/>
      <c r="J638" s="34"/>
    </row>
    <row r="639" spans="3:10" ht="12.75">
      <c r="C639" s="182"/>
      <c r="I639" s="34"/>
      <c r="J639" s="34"/>
    </row>
    <row r="640" spans="3:10" ht="12.75">
      <c r="C640" s="182"/>
      <c r="I640" s="34"/>
      <c r="J640" s="34"/>
    </row>
    <row r="641" spans="3:10" ht="12.75">
      <c r="C641" s="182"/>
      <c r="I641" s="34"/>
      <c r="J641" s="34"/>
    </row>
    <row r="642" spans="3:10" ht="12.75">
      <c r="C642" s="182"/>
      <c r="I642" s="34"/>
      <c r="J642" s="34"/>
    </row>
    <row r="643" spans="3:10" ht="12.75">
      <c r="C643" s="182"/>
      <c r="I643" s="34"/>
      <c r="J643" s="34"/>
    </row>
    <row r="644" spans="3:10" ht="12.75">
      <c r="C644" s="182"/>
      <c r="I644" s="34"/>
      <c r="J644" s="34"/>
    </row>
    <row r="645" spans="3:10" ht="12.75">
      <c r="C645" s="182"/>
      <c r="I645" s="34"/>
      <c r="J645" s="34"/>
    </row>
    <row r="646" spans="3:10" ht="12.75">
      <c r="C646" s="182"/>
      <c r="I646" s="34"/>
      <c r="J646" s="34"/>
    </row>
    <row r="647" spans="3:10" ht="12.75">
      <c r="C647" s="182"/>
      <c r="I647" s="34"/>
      <c r="J647" s="34"/>
    </row>
    <row r="648" spans="3:10" ht="12.75">
      <c r="C648" s="182"/>
      <c r="I648" s="34"/>
      <c r="J648" s="34"/>
    </row>
    <row r="649" spans="3:10" ht="12.75">
      <c r="C649" s="182"/>
      <c r="I649" s="34"/>
      <c r="J649" s="34"/>
    </row>
    <row r="650" spans="3:10" ht="12.75">
      <c r="C650" s="182"/>
      <c r="I650" s="34"/>
      <c r="J650" s="34"/>
    </row>
    <row r="651" spans="3:10" ht="12.75">
      <c r="C651" s="182"/>
      <c r="I651" s="34"/>
      <c r="J651" s="34"/>
    </row>
    <row r="652" spans="3:10" ht="12.75">
      <c r="C652" s="182"/>
      <c r="I652" s="34"/>
      <c r="J652" s="34"/>
    </row>
    <row r="653" spans="3:10" ht="12.75">
      <c r="C653" s="182"/>
      <c r="I653" s="34"/>
      <c r="J653" s="34"/>
    </row>
    <row r="654" spans="3:10" ht="12.75">
      <c r="C654" s="182"/>
      <c r="I654" s="34"/>
      <c r="J654" s="34"/>
    </row>
    <row r="655" spans="3:10" ht="12.75">
      <c r="C655" s="182"/>
      <c r="I655" s="34"/>
      <c r="J655" s="34"/>
    </row>
    <row r="656" spans="3:10" ht="12.75">
      <c r="C656" s="182"/>
      <c r="I656" s="34"/>
      <c r="J656" s="34"/>
    </row>
    <row r="657" spans="3:10" ht="12.75">
      <c r="C657" s="182"/>
      <c r="I657" s="34"/>
      <c r="J657" s="34"/>
    </row>
    <row r="658" spans="3:10" ht="12.75">
      <c r="C658" s="182"/>
      <c r="I658" s="34"/>
      <c r="J658" s="34"/>
    </row>
    <row r="659" spans="3:10" ht="12.75">
      <c r="C659" s="182"/>
      <c r="I659" s="34"/>
      <c r="J659" s="34"/>
    </row>
    <row r="660" spans="3:10" ht="12.75">
      <c r="C660" s="182"/>
      <c r="I660" s="34"/>
      <c r="J660" s="34"/>
    </row>
    <row r="661" spans="3:10" ht="12.75">
      <c r="C661" s="182"/>
      <c r="I661" s="34"/>
      <c r="J661" s="34"/>
    </row>
    <row r="662" spans="3:10" ht="12.75">
      <c r="C662" s="182"/>
      <c r="I662" s="34"/>
      <c r="J662" s="34"/>
    </row>
    <row r="663" spans="3:10" ht="12.75">
      <c r="C663" s="182"/>
      <c r="I663" s="34"/>
      <c r="J663" s="34"/>
    </row>
    <row r="664" spans="3:10" ht="12.75">
      <c r="C664" s="182"/>
      <c r="I664" s="34"/>
      <c r="J664" s="34"/>
    </row>
    <row r="665" spans="3:10" ht="12.75">
      <c r="C665" s="182"/>
      <c r="I665" s="34"/>
      <c r="J665" s="34"/>
    </row>
    <row r="666" spans="3:10" ht="12.75">
      <c r="C666" s="182"/>
      <c r="I666" s="34"/>
      <c r="J666" s="34"/>
    </row>
    <row r="667" spans="3:10" ht="12.75">
      <c r="C667" s="182"/>
      <c r="I667" s="34"/>
      <c r="J667" s="34"/>
    </row>
    <row r="668" spans="3:10" ht="12.75">
      <c r="C668" s="182"/>
      <c r="I668" s="34"/>
      <c r="J668" s="34"/>
    </row>
    <row r="669" spans="3:10" ht="12.75">
      <c r="C669" s="182"/>
      <c r="I669" s="34"/>
      <c r="J669" s="34"/>
    </row>
    <row r="670" spans="3:10" ht="12.75">
      <c r="C670" s="182"/>
      <c r="I670" s="34"/>
      <c r="J670" s="34"/>
    </row>
    <row r="671" spans="3:10" ht="12.75">
      <c r="C671" s="182"/>
      <c r="I671" s="34"/>
      <c r="J671" s="34"/>
    </row>
    <row r="672" spans="3:10" ht="12.75">
      <c r="C672" s="182"/>
      <c r="I672" s="34"/>
      <c r="J672" s="34"/>
    </row>
    <row r="673" spans="3:10" ht="12.75">
      <c r="C673" s="182"/>
      <c r="I673" s="34"/>
      <c r="J673" s="34"/>
    </row>
    <row r="674" spans="3:10" ht="12.75">
      <c r="C674" s="182"/>
      <c r="I674" s="34"/>
      <c r="J674" s="34"/>
    </row>
    <row r="675" spans="3:10" ht="12.75">
      <c r="C675" s="182"/>
      <c r="I675" s="34"/>
      <c r="J675" s="34"/>
    </row>
    <row r="676" spans="3:10" ht="12.75">
      <c r="C676" s="182"/>
      <c r="I676" s="34"/>
      <c r="J676" s="34"/>
    </row>
    <row r="677" spans="3:10" ht="12.75">
      <c r="C677" s="182"/>
      <c r="I677" s="34"/>
      <c r="J677" s="34"/>
    </row>
    <row r="678" spans="3:10" ht="12.75">
      <c r="C678" s="182"/>
      <c r="I678" s="34"/>
      <c r="J678" s="34"/>
    </row>
    <row r="679" spans="3:10" ht="12.75">
      <c r="C679" s="182"/>
      <c r="I679" s="34"/>
      <c r="J679" s="34"/>
    </row>
    <row r="680" spans="3:10" ht="12.75">
      <c r="C680" s="182"/>
      <c r="I680" s="34"/>
      <c r="J680" s="34"/>
    </row>
    <row r="681" spans="3:10" ht="12.75">
      <c r="C681" s="182"/>
      <c r="I681" s="34"/>
      <c r="J681" s="34"/>
    </row>
    <row r="682" spans="3:10" ht="12.75">
      <c r="C682" s="182"/>
      <c r="I682" s="34"/>
      <c r="J682" s="34"/>
    </row>
    <row r="683" spans="3:10" ht="12.75">
      <c r="C683" s="182"/>
      <c r="I683" s="34"/>
      <c r="J683" s="34"/>
    </row>
    <row r="684" spans="3:10" ht="12.75">
      <c r="C684" s="182"/>
      <c r="I684" s="34"/>
      <c r="J684" s="34"/>
    </row>
    <row r="685" spans="3:10" ht="12.75">
      <c r="C685" s="182"/>
      <c r="I685" s="34"/>
      <c r="J685" s="34"/>
    </row>
    <row r="686" spans="3:10" ht="12.75">
      <c r="C686" s="182"/>
      <c r="I686" s="34"/>
      <c r="J686" s="34"/>
    </row>
    <row r="687" spans="3:10" ht="12.75">
      <c r="C687" s="182"/>
      <c r="I687" s="34"/>
      <c r="J687" s="34"/>
    </row>
    <row r="688" spans="3:10" ht="12.75">
      <c r="C688" s="182"/>
      <c r="I688" s="34"/>
      <c r="J688" s="34"/>
    </row>
    <row r="689" spans="3:10" ht="12.75">
      <c r="C689" s="182"/>
      <c r="I689" s="34"/>
      <c r="J689" s="34"/>
    </row>
    <row r="690" spans="3:10" ht="12.75">
      <c r="C690" s="182"/>
      <c r="I690" s="34"/>
      <c r="J690" s="34"/>
    </row>
    <row r="691" spans="3:10" ht="12.75">
      <c r="C691" s="182"/>
      <c r="I691" s="34"/>
      <c r="J691" s="34"/>
    </row>
    <row r="692" spans="3:10" ht="12.75">
      <c r="C692" s="182"/>
      <c r="I692" s="34"/>
      <c r="J692" s="34"/>
    </row>
    <row r="693" spans="3:10" ht="12.75">
      <c r="C693" s="182"/>
      <c r="I693" s="34"/>
      <c r="J693" s="34"/>
    </row>
    <row r="694" spans="3:10" ht="12.75">
      <c r="C694" s="182"/>
      <c r="I694" s="34"/>
      <c r="J694" s="34"/>
    </row>
    <row r="695" spans="3:10" ht="12.75">
      <c r="C695" s="182"/>
      <c r="I695" s="34"/>
      <c r="J695" s="34"/>
    </row>
    <row r="696" spans="3:10" ht="12.75">
      <c r="C696" s="182"/>
      <c r="I696" s="34"/>
      <c r="J696" s="34"/>
    </row>
    <row r="697" spans="3:10" ht="12.75">
      <c r="C697" s="182"/>
      <c r="I697" s="34"/>
      <c r="J697" s="34"/>
    </row>
    <row r="698" spans="3:10" ht="12.75">
      <c r="C698" s="182"/>
      <c r="I698" s="34"/>
      <c r="J698" s="34"/>
    </row>
    <row r="699" spans="3:10" ht="12.75">
      <c r="C699" s="182"/>
      <c r="I699" s="34"/>
      <c r="J699" s="34"/>
    </row>
    <row r="700" spans="3:10" ht="12.75">
      <c r="C700" s="182"/>
      <c r="I700" s="34"/>
      <c r="J700" s="34"/>
    </row>
    <row r="701" spans="3:10" ht="12.75">
      <c r="C701" s="182"/>
      <c r="I701" s="34"/>
      <c r="J701" s="34"/>
    </row>
    <row r="702" spans="3:10" ht="12.75">
      <c r="C702" s="182"/>
      <c r="I702" s="34"/>
      <c r="J702" s="34"/>
    </row>
    <row r="703" spans="3:10" ht="12.75">
      <c r="C703" s="182"/>
      <c r="I703" s="34"/>
      <c r="J703" s="34"/>
    </row>
    <row r="704" spans="3:10" ht="12.75">
      <c r="C704" s="182"/>
      <c r="I704" s="34"/>
      <c r="J704" s="34"/>
    </row>
    <row r="705" spans="3:10" ht="12.75">
      <c r="C705" s="182"/>
      <c r="I705" s="34"/>
      <c r="J705" s="34"/>
    </row>
    <row r="706" spans="3:10" ht="12.75">
      <c r="C706" s="182"/>
      <c r="I706" s="34"/>
      <c r="J706" s="34"/>
    </row>
    <row r="707" spans="3:10" ht="12.75">
      <c r="C707" s="182"/>
      <c r="I707" s="34"/>
      <c r="J707" s="34"/>
    </row>
    <row r="708" spans="3:10" ht="12.75">
      <c r="C708" s="182"/>
      <c r="I708" s="34"/>
      <c r="J708" s="34"/>
    </row>
    <row r="709" spans="3:10" ht="12.75">
      <c r="C709" s="182"/>
      <c r="I709" s="34"/>
      <c r="J709" s="34"/>
    </row>
    <row r="710" spans="3:10" ht="12.75">
      <c r="C710" s="182"/>
      <c r="I710" s="34"/>
      <c r="J710" s="34"/>
    </row>
    <row r="711" spans="3:10" ht="12.75">
      <c r="C711" s="182"/>
      <c r="I711" s="34"/>
      <c r="J711" s="34"/>
    </row>
    <row r="712" spans="3:10" ht="12.75">
      <c r="C712" s="182"/>
      <c r="I712" s="34"/>
      <c r="J712" s="34"/>
    </row>
    <row r="713" spans="3:10" ht="12.75">
      <c r="C713" s="182"/>
      <c r="I713" s="34"/>
      <c r="J713" s="34"/>
    </row>
    <row r="714" spans="3:10" ht="12.75">
      <c r="C714" s="182"/>
      <c r="I714" s="34"/>
      <c r="J714" s="34"/>
    </row>
    <row r="715" spans="3:10" ht="12.75">
      <c r="C715" s="182"/>
      <c r="I715" s="34"/>
      <c r="J715" s="34"/>
    </row>
    <row r="716" spans="3:10" ht="12.75">
      <c r="C716" s="182"/>
      <c r="I716" s="34"/>
      <c r="J716" s="34"/>
    </row>
    <row r="717" spans="3:10" ht="12.75">
      <c r="C717" s="182"/>
      <c r="I717" s="34"/>
      <c r="J717" s="34"/>
    </row>
    <row r="718" spans="3:10" ht="12.75">
      <c r="C718" s="182"/>
      <c r="I718" s="34"/>
      <c r="J718" s="34"/>
    </row>
    <row r="719" spans="3:10" ht="12.75">
      <c r="C719" s="182"/>
      <c r="I719" s="34"/>
      <c r="J719" s="34"/>
    </row>
    <row r="720" spans="3:10" ht="12.75">
      <c r="C720" s="182"/>
      <c r="I720" s="34"/>
      <c r="J720" s="34"/>
    </row>
    <row r="721" spans="3:10" ht="12.75">
      <c r="C721" s="182"/>
      <c r="I721" s="34"/>
      <c r="J721" s="34"/>
    </row>
    <row r="722" spans="3:10" ht="12.75">
      <c r="C722" s="182"/>
      <c r="I722" s="34"/>
      <c r="J722" s="34"/>
    </row>
    <row r="723" spans="3:10" ht="12.75">
      <c r="C723" s="182"/>
      <c r="I723" s="34"/>
      <c r="J723" s="34"/>
    </row>
    <row r="724" spans="3:10" ht="12.75">
      <c r="C724" s="182"/>
      <c r="I724" s="34"/>
      <c r="J724" s="34"/>
    </row>
    <row r="725" spans="3:10" ht="12.75">
      <c r="C725" s="182"/>
      <c r="I725" s="34"/>
      <c r="J725" s="34"/>
    </row>
    <row r="726" spans="3:10" ht="12.75">
      <c r="C726" s="182"/>
      <c r="I726" s="34"/>
      <c r="J726" s="34"/>
    </row>
    <row r="727" spans="3:10" ht="12.75">
      <c r="C727" s="182"/>
      <c r="I727" s="34"/>
      <c r="J727" s="34"/>
    </row>
    <row r="728" spans="3:10" ht="12.75">
      <c r="C728" s="182"/>
      <c r="I728" s="34"/>
      <c r="J728" s="34"/>
    </row>
    <row r="729" spans="3:10" ht="12.75">
      <c r="C729" s="182"/>
      <c r="I729" s="34"/>
      <c r="J729" s="34"/>
    </row>
    <row r="730" spans="3:10" ht="12.75">
      <c r="C730" s="182"/>
      <c r="I730" s="34"/>
      <c r="J730" s="34"/>
    </row>
    <row r="731" spans="3:10" ht="12.75">
      <c r="C731" s="182"/>
      <c r="I731" s="34"/>
      <c r="J731" s="34"/>
    </row>
    <row r="732" spans="3:10" ht="12.75">
      <c r="C732" s="182"/>
      <c r="I732" s="34"/>
      <c r="J732" s="34"/>
    </row>
    <row r="733" spans="3:10" ht="12.75">
      <c r="C733" s="182"/>
      <c r="I733" s="34"/>
      <c r="J733" s="34"/>
    </row>
    <row r="734" spans="3:10" ht="12.75">
      <c r="C734" s="182"/>
      <c r="I734" s="34"/>
      <c r="J734" s="34"/>
    </row>
    <row r="735" spans="3:10" ht="12.75">
      <c r="C735" s="182"/>
      <c r="I735" s="34"/>
      <c r="J735" s="34"/>
    </row>
    <row r="736" spans="3:10" ht="12.75">
      <c r="C736" s="182"/>
      <c r="I736" s="34"/>
      <c r="J736" s="34"/>
    </row>
    <row r="737" spans="3:10" ht="12.75">
      <c r="C737" s="182"/>
      <c r="I737" s="34"/>
      <c r="J737" s="34"/>
    </row>
    <row r="738" spans="3:10" ht="12.75">
      <c r="C738" s="182"/>
      <c r="I738" s="34"/>
      <c r="J738" s="34"/>
    </row>
    <row r="739" spans="3:10" ht="12.75">
      <c r="C739" s="182"/>
      <c r="I739" s="34"/>
      <c r="J739" s="34"/>
    </row>
    <row r="740" spans="3:10" ht="12.75">
      <c r="C740" s="182"/>
      <c r="I740" s="34"/>
      <c r="J740" s="34"/>
    </row>
    <row r="741" spans="3:10" ht="12.75">
      <c r="C741" s="182"/>
      <c r="I741" s="34"/>
      <c r="J741" s="34"/>
    </row>
    <row r="742" spans="3:10" ht="12.75">
      <c r="C742" s="182"/>
      <c r="I742" s="34"/>
      <c r="J742" s="34"/>
    </row>
    <row r="743" spans="3:10" ht="12.75">
      <c r="C743" s="182"/>
      <c r="I743" s="34"/>
      <c r="J743" s="34"/>
    </row>
    <row r="744" spans="3:10" ht="12.75">
      <c r="C744" s="182"/>
      <c r="I744" s="34"/>
      <c r="J744" s="34"/>
    </row>
    <row r="745" spans="3:10" ht="12.75">
      <c r="C745" s="182"/>
      <c r="I745" s="34"/>
      <c r="J745" s="34"/>
    </row>
    <row r="746" spans="3:10" ht="12.75">
      <c r="C746" s="182"/>
      <c r="I746" s="34"/>
      <c r="J746" s="34"/>
    </row>
    <row r="747" spans="3:10" ht="12.75">
      <c r="C747" s="182"/>
      <c r="I747" s="34"/>
      <c r="J747" s="34"/>
    </row>
    <row r="748" spans="3:10" ht="12.75">
      <c r="C748" s="182"/>
      <c r="I748" s="34"/>
      <c r="J748" s="34"/>
    </row>
    <row r="749" spans="3:10" ht="12.75">
      <c r="C749" s="182"/>
      <c r="I749" s="34"/>
      <c r="J749" s="34"/>
    </row>
    <row r="750" spans="3:10" ht="12.75">
      <c r="C750" s="182"/>
      <c r="I750" s="34"/>
      <c r="J750" s="34"/>
    </row>
    <row r="751" spans="3:10" ht="12.75">
      <c r="C751" s="182"/>
      <c r="I751" s="34"/>
      <c r="J751" s="34"/>
    </row>
    <row r="752" spans="3:10" ht="12.75">
      <c r="C752" s="182"/>
      <c r="I752" s="34"/>
      <c r="J752" s="34"/>
    </row>
    <row r="753" spans="3:10" ht="12.75">
      <c r="C753" s="182"/>
      <c r="I753" s="34"/>
      <c r="J753" s="34"/>
    </row>
    <row r="754" spans="3:10" ht="12.75">
      <c r="C754" s="182"/>
      <c r="I754" s="34"/>
      <c r="J754" s="34"/>
    </row>
    <row r="755" spans="3:10" ht="12.75">
      <c r="C755" s="182"/>
      <c r="I755" s="34"/>
      <c r="J755" s="34"/>
    </row>
    <row r="756" spans="3:10" ht="12.75">
      <c r="C756" s="182"/>
      <c r="I756" s="34"/>
      <c r="J756" s="34"/>
    </row>
    <row r="757" spans="3:10" ht="12.75">
      <c r="C757" s="182"/>
      <c r="I757" s="34"/>
      <c r="J757" s="34"/>
    </row>
    <row r="758" spans="3:10" ht="12.75">
      <c r="C758" s="182"/>
      <c r="I758" s="34"/>
      <c r="J758" s="34"/>
    </row>
    <row r="759" spans="3:10" ht="12.75">
      <c r="C759" s="182"/>
      <c r="I759" s="34"/>
      <c r="J759" s="34"/>
    </row>
    <row r="760" spans="3:10" ht="12.75">
      <c r="C760" s="182"/>
      <c r="I760" s="34"/>
      <c r="J760" s="34"/>
    </row>
    <row r="761" spans="3:10" ht="12.75">
      <c r="C761" s="182"/>
      <c r="I761" s="34"/>
      <c r="J761" s="34"/>
    </row>
    <row r="762" spans="3:10" ht="12.75">
      <c r="C762" s="182"/>
      <c r="I762" s="34"/>
      <c r="J762" s="34"/>
    </row>
    <row r="763" spans="3:10" ht="12.75">
      <c r="C763" s="182"/>
      <c r="I763" s="34"/>
      <c r="J763" s="34"/>
    </row>
    <row r="764" spans="3:10" ht="12.75">
      <c r="C764" s="182"/>
      <c r="I764" s="34"/>
      <c r="J764" s="34"/>
    </row>
    <row r="765" spans="3:10" ht="12.75">
      <c r="C765" s="182"/>
      <c r="I765" s="34"/>
      <c r="J765" s="34"/>
    </row>
    <row r="766" spans="3:10" ht="12.75">
      <c r="C766" s="182"/>
      <c r="I766" s="34"/>
      <c r="J766" s="34"/>
    </row>
    <row r="767" spans="3:10" ht="12.75">
      <c r="C767" s="182"/>
      <c r="I767" s="34"/>
      <c r="J767" s="34"/>
    </row>
    <row r="768" spans="3:10" ht="12.75">
      <c r="C768" s="182"/>
      <c r="I768" s="34"/>
      <c r="J768" s="34"/>
    </row>
    <row r="769" spans="3:10" ht="12.75">
      <c r="C769" s="182"/>
      <c r="I769" s="34"/>
      <c r="J769" s="34"/>
    </row>
    <row r="770" spans="3:10" ht="12.75">
      <c r="C770" s="182"/>
      <c r="I770" s="34"/>
      <c r="J770" s="34"/>
    </row>
    <row r="771" spans="3:10" ht="12.75">
      <c r="C771" s="182"/>
      <c r="I771" s="34"/>
      <c r="J771" s="34"/>
    </row>
    <row r="772" spans="3:10" ht="12.75">
      <c r="C772" s="182"/>
      <c r="I772" s="34"/>
      <c r="J772" s="34"/>
    </row>
    <row r="773" spans="3:10" ht="12.75">
      <c r="C773" s="182"/>
      <c r="I773" s="34"/>
      <c r="J773" s="34"/>
    </row>
    <row r="774" spans="3:10" ht="12.75">
      <c r="C774" s="182"/>
      <c r="I774" s="34"/>
      <c r="J774" s="34"/>
    </row>
    <row r="775" spans="3:10" ht="12.75">
      <c r="C775" s="182"/>
      <c r="I775" s="34"/>
      <c r="J775" s="34"/>
    </row>
    <row r="776" spans="3:10" ht="12.75">
      <c r="C776" s="182"/>
      <c r="I776" s="34"/>
      <c r="J776" s="34"/>
    </row>
    <row r="777" spans="3:10" ht="12.75">
      <c r="C777" s="182"/>
      <c r="I777" s="34"/>
      <c r="J777" s="34"/>
    </row>
    <row r="778" spans="3:10" ht="12.75">
      <c r="C778" s="182"/>
      <c r="I778" s="34"/>
      <c r="J778" s="34"/>
    </row>
    <row r="779" spans="3:10" ht="12.75">
      <c r="C779" s="182"/>
      <c r="I779" s="34"/>
      <c r="J779" s="34"/>
    </row>
    <row r="780" spans="9:10" ht="12.75">
      <c r="I780" s="34"/>
      <c r="J780" s="34"/>
    </row>
    <row r="781" spans="9:10" ht="12.75">
      <c r="I781" s="34"/>
      <c r="J781" s="34"/>
    </row>
    <row r="782" spans="9:10" ht="12.75">
      <c r="I782" s="34"/>
      <c r="J782" s="34"/>
    </row>
    <row r="783" spans="9:10" ht="12.75">
      <c r="I783" s="34"/>
      <c r="J783" s="34"/>
    </row>
    <row r="784" spans="9:10" ht="12.75">
      <c r="I784" s="34"/>
      <c r="J784" s="34"/>
    </row>
    <row r="785" spans="9:10" ht="12.75">
      <c r="I785" s="34"/>
      <c r="J785" s="34"/>
    </row>
    <row r="786" spans="9:10" ht="12.75">
      <c r="I786" s="34"/>
      <c r="J786" s="34"/>
    </row>
    <row r="787" spans="9:10" ht="12.75">
      <c r="I787" s="34"/>
      <c r="J787" s="34"/>
    </row>
    <row r="788" spans="9:10" ht="12.75">
      <c r="I788" s="34"/>
      <c r="J788" s="34"/>
    </row>
    <row r="789" spans="9:10" ht="12.75">
      <c r="I789" s="34"/>
      <c r="J789" s="34"/>
    </row>
    <row r="790" spans="9:10" ht="12.75">
      <c r="I790" s="34"/>
      <c r="J790" s="34"/>
    </row>
    <row r="791" spans="9:10" ht="12.75">
      <c r="I791" s="34"/>
      <c r="J791" s="34"/>
    </row>
    <row r="792" spans="9:10" ht="12.75">
      <c r="I792" s="34"/>
      <c r="J792" s="34"/>
    </row>
    <row r="793" spans="9:10" ht="12.75">
      <c r="I793" s="34"/>
      <c r="J793" s="34"/>
    </row>
    <row r="794" spans="9:10" ht="12.75">
      <c r="I794" s="34"/>
      <c r="J794" s="34"/>
    </row>
    <row r="795" spans="9:10" ht="12.75">
      <c r="I795" s="34"/>
      <c r="J795" s="34"/>
    </row>
    <row r="796" spans="9:10" ht="12.75">
      <c r="I796" s="34"/>
      <c r="J796" s="34"/>
    </row>
    <row r="797" spans="9:10" ht="12.75">
      <c r="I797" s="34"/>
      <c r="J797" s="34"/>
    </row>
    <row r="798" spans="9:10" ht="12.75">
      <c r="I798" s="34"/>
      <c r="J798" s="34"/>
    </row>
    <row r="799" spans="9:10" ht="12.75">
      <c r="I799" s="34"/>
      <c r="J799" s="34"/>
    </row>
    <row r="800" spans="9:10" ht="12.75">
      <c r="I800" s="34"/>
      <c r="J800" s="34"/>
    </row>
    <row r="801" spans="9:10" ht="12.75">
      <c r="I801" s="34"/>
      <c r="J801" s="34"/>
    </row>
    <row r="802" spans="9:10" ht="12.75">
      <c r="I802" s="34"/>
      <c r="J802" s="34"/>
    </row>
    <row r="803" spans="9:10" ht="12.75">
      <c r="I803" s="34"/>
      <c r="J803" s="34"/>
    </row>
    <row r="804" spans="9:10" ht="12.75">
      <c r="I804" s="34"/>
      <c r="J804" s="34"/>
    </row>
    <row r="805" spans="9:10" ht="12.75">
      <c r="I805" s="34"/>
      <c r="J805" s="34"/>
    </row>
    <row r="806" spans="9:10" ht="12.75">
      <c r="I806" s="34"/>
      <c r="J806" s="34"/>
    </row>
    <row r="807" spans="9:10" ht="12.75">
      <c r="I807" s="34"/>
      <c r="J807" s="34"/>
    </row>
  </sheetData>
  <mergeCells count="2">
    <mergeCell ref="A5:H5"/>
    <mergeCell ref="I63:I66"/>
  </mergeCells>
  <printOptions/>
  <pageMargins left="0.4" right="0.49" top="0.5905511811023623" bottom="0.3937007874015748" header="0.36" footer="0.5118110236220472"/>
  <pageSetup fitToHeight="9" fitToWidth="8" horizontalDpi="300" verticalDpi="300" orientation="portrait" paperSize="9" scale="80" r:id="rId1"/>
  <headerFooter alignWithMargins="0">
    <oddHeader>&amp;R&amp;P</oddHeader>
  </headerFooter>
  <rowBreaks count="4" manualBreakCount="4">
    <brk id="151" max="7" man="1"/>
    <brk id="170" max="7" man="1"/>
    <brk id="189" max="7" man="1"/>
    <brk id="20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75"/>
  <sheetViews>
    <sheetView view="pageBreakPreview" zoomScaleSheetLayoutView="100" workbookViewId="0" topLeftCell="A1">
      <pane xSplit="2" ySplit="9" topLeftCell="C4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55" sqref="H55"/>
    </sheetView>
  </sheetViews>
  <sheetFormatPr defaultColWidth="9.00390625" defaultRowHeight="12.75"/>
  <cols>
    <col min="1" max="1" width="9.125" style="34" customWidth="1"/>
    <col min="2" max="2" width="56.25390625" style="34" customWidth="1"/>
    <col min="3" max="3" width="15.375" style="34" customWidth="1"/>
    <col min="4" max="4" width="15.00390625" style="34" customWidth="1"/>
    <col min="5" max="5" width="14.00390625" style="34" customWidth="1"/>
    <col min="7" max="7" width="12.00390625" style="0" customWidth="1"/>
  </cols>
  <sheetData>
    <row r="2" spans="1:5" ht="12.75">
      <c r="A2" s="287" t="s">
        <v>1103</v>
      </c>
      <c r="B2" s="287"/>
      <c r="C2" s="287"/>
      <c r="D2" s="287"/>
      <c r="E2" s="287"/>
    </row>
    <row r="3" spans="1:6" ht="12.75">
      <c r="A3" s="287" t="s">
        <v>1104</v>
      </c>
      <c r="B3" s="287"/>
      <c r="C3" s="287"/>
      <c r="D3" s="287"/>
      <c r="E3" s="287"/>
      <c r="F3" s="32"/>
    </row>
    <row r="4" spans="1:6" ht="12.75">
      <c r="A4" s="287" t="s">
        <v>1105</v>
      </c>
      <c r="B4" s="287"/>
      <c r="C4" s="287"/>
      <c r="D4" s="287"/>
      <c r="E4" s="287"/>
      <c r="F4" s="33"/>
    </row>
    <row r="5" spans="4:7" ht="12.75">
      <c r="D5" s="35"/>
      <c r="E5" s="36"/>
      <c r="F5" s="33"/>
      <c r="G5" s="33"/>
    </row>
    <row r="6" spans="1:5" ht="18">
      <c r="A6" s="275" t="s">
        <v>1106</v>
      </c>
      <c r="B6" s="275"/>
      <c r="C6" s="275"/>
      <c r="D6" s="275"/>
      <c r="E6" s="275"/>
    </row>
    <row r="7" ht="13.5" thickBot="1"/>
    <row r="8" spans="1:5" ht="12.75" customHeight="1">
      <c r="A8" s="268" t="s">
        <v>719</v>
      </c>
      <c r="B8" s="269" t="s">
        <v>1107</v>
      </c>
      <c r="C8" s="269" t="s">
        <v>1108</v>
      </c>
      <c r="D8" s="269" t="s">
        <v>1109</v>
      </c>
      <c r="E8" s="269" t="s">
        <v>1110</v>
      </c>
    </row>
    <row r="9" spans="1:5" ht="59.25" customHeight="1" thickBot="1">
      <c r="A9" s="267"/>
      <c r="B9" s="288"/>
      <c r="C9" s="281"/>
      <c r="D9" s="270"/>
      <c r="E9" s="270"/>
    </row>
    <row r="10" spans="1:5" s="34" customFormat="1" ht="12.75">
      <c r="A10" s="283" t="s">
        <v>721</v>
      </c>
      <c r="B10" s="279" t="s">
        <v>720</v>
      </c>
      <c r="C10" s="285">
        <f>C12+C17</f>
        <v>1521</v>
      </c>
      <c r="D10" s="285">
        <f>D12+D17</f>
        <v>14579</v>
      </c>
      <c r="E10" s="285">
        <f>E12+E17</f>
        <v>15568</v>
      </c>
    </row>
    <row r="11" spans="1:5" s="34" customFormat="1" ht="12.75">
      <c r="A11" s="284"/>
      <c r="B11" s="280"/>
      <c r="C11" s="286"/>
      <c r="D11" s="286"/>
      <c r="E11" s="286"/>
    </row>
    <row r="12" spans="1:6" s="43" customFormat="1" ht="54" customHeight="1">
      <c r="A12" s="20" t="s">
        <v>474</v>
      </c>
      <c r="B12" s="40" t="s">
        <v>475</v>
      </c>
      <c r="C12" s="41">
        <f>SUM(C13:C16)</f>
        <v>1043</v>
      </c>
      <c r="D12" s="41">
        <f>SUM(D13:D16)</f>
        <v>1916</v>
      </c>
      <c r="E12" s="41">
        <f>SUM(E13:E16)</f>
        <v>2959</v>
      </c>
      <c r="F12" s="42"/>
    </row>
    <row r="13" spans="1:6" s="43" customFormat="1" ht="19.5" customHeight="1">
      <c r="A13" s="44"/>
      <c r="B13" s="45" t="s">
        <v>1111</v>
      </c>
      <c r="C13" s="46">
        <f>10</f>
        <v>10</v>
      </c>
      <c r="D13" s="46">
        <v>381</v>
      </c>
      <c r="E13" s="47">
        <v>391</v>
      </c>
      <c r="F13" s="42"/>
    </row>
    <row r="14" spans="1:6" s="43" customFormat="1" ht="14.25" customHeight="1">
      <c r="A14" s="44"/>
      <c r="B14" s="45" t="s">
        <v>1112</v>
      </c>
      <c r="C14" s="48">
        <f>990</f>
        <v>990</v>
      </c>
      <c r="D14" s="46">
        <v>1207</v>
      </c>
      <c r="E14" s="47">
        <v>2197</v>
      </c>
      <c r="F14" s="42"/>
    </row>
    <row r="15" spans="1:6" s="43" customFormat="1" ht="18.75" customHeight="1">
      <c r="A15" s="44"/>
      <c r="B15" s="45" t="s">
        <v>1113</v>
      </c>
      <c r="C15" s="48">
        <f>21+1</f>
        <v>22</v>
      </c>
      <c r="D15" s="46">
        <f>1+2</f>
        <v>3</v>
      </c>
      <c r="E15" s="47">
        <f>22+3</f>
        <v>25</v>
      </c>
      <c r="F15" s="42"/>
    </row>
    <row r="16" spans="1:6" s="43" customFormat="1" ht="15.75" customHeight="1">
      <c r="A16" s="44"/>
      <c r="B16" s="45" t="s">
        <v>1114</v>
      </c>
      <c r="C16" s="48">
        <f>21</f>
        <v>21</v>
      </c>
      <c r="D16" s="46">
        <v>325</v>
      </c>
      <c r="E16" s="47">
        <v>346</v>
      </c>
      <c r="F16" s="42"/>
    </row>
    <row r="17" spans="1:6" s="43" customFormat="1" ht="27" customHeight="1">
      <c r="A17" s="20" t="s">
        <v>72</v>
      </c>
      <c r="B17" s="40" t="s">
        <v>73</v>
      </c>
      <c r="C17" s="49">
        <f>C18+C19+C20+C21</f>
        <v>478</v>
      </c>
      <c r="D17" s="49">
        <f>D18+D19+D20+D21</f>
        <v>12663</v>
      </c>
      <c r="E17" s="49">
        <f>E18+E19+E20+E21</f>
        <v>12609</v>
      </c>
      <c r="F17" s="42"/>
    </row>
    <row r="18" spans="1:6" s="43" customFormat="1" ht="14.25">
      <c r="A18" s="44"/>
      <c r="B18" s="50" t="s">
        <v>1115</v>
      </c>
      <c r="C18" s="46">
        <v>413</v>
      </c>
      <c r="D18" s="46">
        <v>913</v>
      </c>
      <c r="E18" s="47">
        <v>1078</v>
      </c>
      <c r="F18" s="42"/>
    </row>
    <row r="19" spans="1:6" s="43" customFormat="1" ht="14.25">
      <c r="A19" s="44"/>
      <c r="B19" s="50" t="s">
        <v>1116</v>
      </c>
      <c r="C19" s="46">
        <v>65</v>
      </c>
      <c r="D19" s="46">
        <v>1393</v>
      </c>
      <c r="E19" s="47">
        <v>1389</v>
      </c>
      <c r="F19" s="42"/>
    </row>
    <row r="20" spans="1:6" s="43" customFormat="1" ht="15">
      <c r="A20" s="44"/>
      <c r="B20" s="50" t="s">
        <v>1117</v>
      </c>
      <c r="C20" s="51"/>
      <c r="D20" s="46">
        <v>10175</v>
      </c>
      <c r="E20" s="47">
        <v>10128</v>
      </c>
      <c r="F20" s="42"/>
    </row>
    <row r="21" spans="1:6" s="43" customFormat="1" ht="15">
      <c r="A21" s="44"/>
      <c r="B21" s="50" t="s">
        <v>562</v>
      </c>
      <c r="C21" s="51"/>
      <c r="D21" s="46">
        <v>182</v>
      </c>
      <c r="E21" s="47">
        <v>14</v>
      </c>
      <c r="F21" s="42"/>
    </row>
    <row r="22" spans="1:6" s="34" customFormat="1" ht="15">
      <c r="A22" s="38"/>
      <c r="B22" s="45"/>
      <c r="C22" s="46"/>
      <c r="D22" s="46"/>
      <c r="E22" s="47"/>
      <c r="F22" s="55"/>
    </row>
    <row r="23" spans="1:6" s="34" customFormat="1" ht="12.75">
      <c r="A23" s="277" t="s">
        <v>803</v>
      </c>
      <c r="B23" s="278" t="s">
        <v>804</v>
      </c>
      <c r="C23" s="282"/>
      <c r="D23" s="282">
        <f>D25+D27</f>
        <v>3114</v>
      </c>
      <c r="E23" s="282">
        <f>E25+E27</f>
        <v>3038</v>
      </c>
      <c r="F23" s="55"/>
    </row>
    <row r="24" spans="1:6" s="34" customFormat="1" ht="21" customHeight="1">
      <c r="A24" s="277"/>
      <c r="B24" s="278"/>
      <c r="C24" s="282"/>
      <c r="D24" s="282"/>
      <c r="E24" s="282"/>
      <c r="F24" s="55"/>
    </row>
    <row r="25" spans="1:6" s="34" customFormat="1" ht="21.75" customHeight="1">
      <c r="A25" s="20" t="s">
        <v>805</v>
      </c>
      <c r="B25" s="40" t="s">
        <v>806</v>
      </c>
      <c r="C25" s="49"/>
      <c r="D25" s="49">
        <f>D26</f>
        <v>1776</v>
      </c>
      <c r="E25" s="49">
        <f>E26</f>
        <v>1776</v>
      </c>
      <c r="F25" s="55"/>
    </row>
    <row r="26" spans="1:6" s="34" customFormat="1" ht="15">
      <c r="A26" s="38"/>
      <c r="B26" s="45" t="s">
        <v>563</v>
      </c>
      <c r="C26" s="51"/>
      <c r="D26" s="46">
        <v>1776</v>
      </c>
      <c r="E26" s="46">
        <v>1776</v>
      </c>
      <c r="F26" s="55"/>
    </row>
    <row r="27" spans="1:6" s="34" customFormat="1" ht="51" customHeight="1">
      <c r="A27" s="20" t="s">
        <v>807</v>
      </c>
      <c r="B27" s="40" t="s">
        <v>808</v>
      </c>
      <c r="C27" s="49"/>
      <c r="D27" s="49">
        <f>D28+D29</f>
        <v>1338</v>
      </c>
      <c r="E27" s="49">
        <f>E28+E29</f>
        <v>1262</v>
      </c>
      <c r="F27" s="55"/>
    </row>
    <row r="28" spans="1:6" s="34" customFormat="1" ht="15">
      <c r="A28" s="38"/>
      <c r="B28" s="45" t="s">
        <v>809</v>
      </c>
      <c r="C28" s="46"/>
      <c r="D28" s="46">
        <v>847</v>
      </c>
      <c r="E28" s="47">
        <v>838</v>
      </c>
      <c r="F28" s="55"/>
    </row>
    <row r="29" spans="1:6" s="34" customFormat="1" ht="15">
      <c r="A29" s="38"/>
      <c r="B29" s="45" t="s">
        <v>564</v>
      </c>
      <c r="C29" s="46"/>
      <c r="D29" s="46">
        <v>491</v>
      </c>
      <c r="E29" s="47">
        <v>424</v>
      </c>
      <c r="F29" s="55"/>
    </row>
    <row r="30" spans="1:6" s="34" customFormat="1" ht="14.25">
      <c r="A30" s="53"/>
      <c r="B30" s="45"/>
      <c r="C30" s="46"/>
      <c r="D30" s="46"/>
      <c r="E30" s="47"/>
      <c r="F30" s="55"/>
    </row>
    <row r="31" spans="1:6" s="34" customFormat="1" ht="22.5" customHeight="1">
      <c r="A31" s="20" t="s">
        <v>825</v>
      </c>
      <c r="B31" s="54" t="s">
        <v>826</v>
      </c>
      <c r="C31" s="49">
        <f>C32+C33+C34+C40+C41</f>
        <v>7193</v>
      </c>
      <c r="D31" s="49">
        <f>D32+D33+D34+D40+D41+D42+D43+D44</f>
        <v>450958</v>
      </c>
      <c r="E31" s="49">
        <f>E32+E33+E34+E40+E41+E42+E43+E44</f>
        <v>445571</v>
      </c>
      <c r="F31" s="55"/>
    </row>
    <row r="32" spans="1:6" s="34" customFormat="1" ht="15">
      <c r="A32" s="38"/>
      <c r="B32" s="45" t="s">
        <v>565</v>
      </c>
      <c r="C32" s="46">
        <v>5074</v>
      </c>
      <c r="D32" s="46">
        <v>398505</v>
      </c>
      <c r="E32" s="47">
        <v>393182</v>
      </c>
      <c r="F32" s="55"/>
    </row>
    <row r="33" spans="1:6" s="34" customFormat="1" ht="14.25">
      <c r="A33" s="53"/>
      <c r="B33" s="45" t="s">
        <v>566</v>
      </c>
      <c r="C33" s="46">
        <v>718</v>
      </c>
      <c r="D33" s="46">
        <v>20797</v>
      </c>
      <c r="E33" s="47">
        <f>20774+2</f>
        <v>20776</v>
      </c>
      <c r="F33" s="55"/>
    </row>
    <row r="34" spans="1:6" s="34" customFormat="1" ht="29.25">
      <c r="A34" s="53"/>
      <c r="B34" s="45" t="s">
        <v>567</v>
      </c>
      <c r="C34" s="51">
        <f>C35+C37+C36+C38+C39</f>
        <v>68</v>
      </c>
      <c r="D34" s="51">
        <f>D35+D37+D36+D38+D39</f>
        <v>9646</v>
      </c>
      <c r="E34" s="51">
        <f>E35+E37+E36+E38+E39</f>
        <v>9295</v>
      </c>
      <c r="F34" s="55"/>
    </row>
    <row r="35" spans="1:6" s="34" customFormat="1" ht="14.25">
      <c r="A35" s="53"/>
      <c r="B35" s="45" t="s">
        <v>568</v>
      </c>
      <c r="C35" s="46">
        <v>7</v>
      </c>
      <c r="D35" s="46">
        <v>865</v>
      </c>
      <c r="E35" s="47">
        <v>871</v>
      </c>
      <c r="F35" s="55"/>
    </row>
    <row r="36" spans="1:6" s="34" customFormat="1" ht="15.75" customHeight="1">
      <c r="A36" s="53"/>
      <c r="B36" s="45" t="s">
        <v>569</v>
      </c>
      <c r="C36" s="46"/>
      <c r="D36" s="46">
        <v>883</v>
      </c>
      <c r="E36" s="47">
        <v>808</v>
      </c>
      <c r="F36" s="55"/>
    </row>
    <row r="37" spans="1:6" s="34" customFormat="1" ht="14.25">
      <c r="A37" s="53"/>
      <c r="B37" s="45" t="s">
        <v>570</v>
      </c>
      <c r="C37" s="46">
        <v>61</v>
      </c>
      <c r="D37" s="46">
        <v>7730</v>
      </c>
      <c r="E37" s="47">
        <v>7457</v>
      </c>
      <c r="F37" s="55"/>
    </row>
    <row r="38" spans="1:6" s="34" customFormat="1" ht="14.25">
      <c r="A38" s="53"/>
      <c r="B38" s="45" t="s">
        <v>571</v>
      </c>
      <c r="C38" s="46"/>
      <c r="D38" s="46">
        <v>61</v>
      </c>
      <c r="E38" s="47">
        <v>61</v>
      </c>
      <c r="F38" s="55"/>
    </row>
    <row r="39" spans="1:6" s="34" customFormat="1" ht="19.5" customHeight="1">
      <c r="A39" s="53"/>
      <c r="B39" s="45" t="s">
        <v>572</v>
      </c>
      <c r="C39" s="46"/>
      <c r="D39" s="46">
        <v>107</v>
      </c>
      <c r="E39" s="47">
        <v>98</v>
      </c>
      <c r="F39" s="55"/>
    </row>
    <row r="40" spans="1:6" s="34" customFormat="1" ht="46.5" customHeight="1">
      <c r="A40" s="38"/>
      <c r="B40" s="45" t="s">
        <v>834</v>
      </c>
      <c r="C40" s="46">
        <v>128</v>
      </c>
      <c r="D40" s="46">
        <v>1669</v>
      </c>
      <c r="E40" s="47">
        <v>1551</v>
      </c>
      <c r="F40" s="55"/>
    </row>
    <row r="41" spans="1:6" s="24" customFormat="1" ht="29.25">
      <c r="A41" s="38"/>
      <c r="B41" s="45" t="s">
        <v>841</v>
      </c>
      <c r="C41" s="46">
        <v>1205</v>
      </c>
      <c r="D41" s="46">
        <v>12891</v>
      </c>
      <c r="E41" s="47">
        <v>13496</v>
      </c>
      <c r="F41" s="26"/>
    </row>
    <row r="42" spans="1:6" s="34" customFormat="1" ht="15">
      <c r="A42" s="38"/>
      <c r="B42" s="45" t="s">
        <v>1111</v>
      </c>
      <c r="C42" s="46"/>
      <c r="D42" s="46">
        <v>3000</v>
      </c>
      <c r="E42" s="47">
        <v>3000</v>
      </c>
      <c r="F42" s="55"/>
    </row>
    <row r="43" spans="1:6" s="34" customFormat="1" ht="15">
      <c r="A43" s="38"/>
      <c r="B43" s="45" t="s">
        <v>573</v>
      </c>
      <c r="C43" s="46"/>
      <c r="D43" s="46">
        <v>4262</v>
      </c>
      <c r="E43" s="47">
        <v>4126</v>
      </c>
      <c r="F43" s="55"/>
    </row>
    <row r="44" spans="1:6" s="34" customFormat="1" ht="15">
      <c r="A44" s="38"/>
      <c r="B44" s="45" t="s">
        <v>574</v>
      </c>
      <c r="C44" s="46"/>
      <c r="D44" s="46">
        <v>188</v>
      </c>
      <c r="E44" s="47">
        <v>145</v>
      </c>
      <c r="F44" s="55"/>
    </row>
    <row r="45" spans="1:6" s="34" customFormat="1" ht="15">
      <c r="A45" s="38"/>
      <c r="B45" s="45"/>
      <c r="C45" s="46"/>
      <c r="D45" s="46"/>
      <c r="E45" s="47"/>
      <c r="F45" s="55"/>
    </row>
    <row r="46" spans="1:6" s="34" customFormat="1" ht="35.25" customHeight="1">
      <c r="A46" s="20" t="s">
        <v>842</v>
      </c>
      <c r="B46" s="54" t="s">
        <v>843</v>
      </c>
      <c r="C46" s="49">
        <f>C47+C49+C51</f>
        <v>1173</v>
      </c>
      <c r="D46" s="49">
        <f>D47+D49+D51</f>
        <v>26413</v>
      </c>
      <c r="E46" s="49">
        <f>E47+E49+E51</f>
        <v>27075</v>
      </c>
      <c r="F46" s="55"/>
    </row>
    <row r="47" spans="1:6" s="34" customFormat="1" ht="24" customHeight="1">
      <c r="A47" s="20" t="s">
        <v>575</v>
      </c>
      <c r="B47" s="40" t="s">
        <v>845</v>
      </c>
      <c r="C47" s="49">
        <f>C48</f>
        <v>1173</v>
      </c>
      <c r="D47" s="49">
        <f>D48</f>
        <v>26295</v>
      </c>
      <c r="E47" s="49">
        <f>E48</f>
        <v>26960</v>
      </c>
      <c r="F47" s="55"/>
    </row>
    <row r="48" spans="1:6" s="34" customFormat="1" ht="15">
      <c r="A48" s="38"/>
      <c r="B48" s="45" t="s">
        <v>846</v>
      </c>
      <c r="C48" s="46">
        <v>1173</v>
      </c>
      <c r="D48" s="46">
        <v>26295</v>
      </c>
      <c r="E48" s="47">
        <v>26960</v>
      </c>
      <c r="F48" s="55"/>
    </row>
    <row r="49" spans="1:6" s="34" customFormat="1" ht="19.5" customHeight="1">
      <c r="A49" s="20" t="s">
        <v>847</v>
      </c>
      <c r="B49" s="40" t="s">
        <v>848</v>
      </c>
      <c r="C49" s="49"/>
      <c r="D49" s="49">
        <f>D50</f>
        <v>118</v>
      </c>
      <c r="E49" s="49">
        <f>E50</f>
        <v>115</v>
      </c>
      <c r="F49" s="55"/>
    </row>
    <row r="50" spans="1:6" s="34" customFormat="1" ht="15">
      <c r="A50" s="38"/>
      <c r="B50" s="45" t="s">
        <v>849</v>
      </c>
      <c r="C50" s="46"/>
      <c r="D50" s="46">
        <v>118</v>
      </c>
      <c r="E50" s="47">
        <v>115</v>
      </c>
      <c r="F50" s="55"/>
    </row>
    <row r="51" spans="1:6" s="34" customFormat="1" ht="55.5" customHeight="1" hidden="1" thickBot="1">
      <c r="A51" s="56" t="s">
        <v>850</v>
      </c>
      <c r="B51" s="57" t="s">
        <v>576</v>
      </c>
      <c r="C51" s="58"/>
      <c r="D51" s="58">
        <f>D52</f>
        <v>0</v>
      </c>
      <c r="E51" s="58">
        <f>E52</f>
        <v>0</v>
      </c>
      <c r="F51" s="55"/>
    </row>
    <row r="52" spans="1:6" s="34" customFormat="1" ht="15" hidden="1">
      <c r="A52" s="38"/>
      <c r="B52" s="45" t="s">
        <v>577</v>
      </c>
      <c r="C52" s="46"/>
      <c r="D52" s="46">
        <v>0</v>
      </c>
      <c r="E52" s="47">
        <v>0</v>
      </c>
      <c r="F52" s="55"/>
    </row>
    <row r="53" spans="1:6" s="34" customFormat="1" ht="15">
      <c r="A53" s="38"/>
      <c r="B53" s="45"/>
      <c r="C53" s="46"/>
      <c r="D53" s="46"/>
      <c r="E53" s="47"/>
      <c r="F53" s="55"/>
    </row>
    <row r="54" spans="1:6" s="201" customFormat="1" ht="18.75" customHeight="1">
      <c r="A54" s="20" t="s">
        <v>853</v>
      </c>
      <c r="B54" s="54" t="s">
        <v>854</v>
      </c>
      <c r="C54" s="49">
        <f>C55+C56</f>
        <v>12607</v>
      </c>
      <c r="D54" s="49">
        <f>D55+D56</f>
        <v>1753829</v>
      </c>
      <c r="E54" s="49">
        <f>E55+E56</f>
        <v>1742910</v>
      </c>
      <c r="F54" s="55"/>
    </row>
    <row r="55" spans="1:6" s="201" customFormat="1" ht="21.75" customHeight="1">
      <c r="A55" s="20" t="s">
        <v>855</v>
      </c>
      <c r="B55" s="40" t="s">
        <v>856</v>
      </c>
      <c r="C55" s="49">
        <v>11688</v>
      </c>
      <c r="D55" s="49">
        <v>1673686</v>
      </c>
      <c r="E55" s="59">
        <v>1663031</v>
      </c>
      <c r="F55" s="55"/>
    </row>
    <row r="56" spans="1:6" s="201" customFormat="1" ht="21" customHeight="1">
      <c r="A56" s="20" t="s">
        <v>857</v>
      </c>
      <c r="B56" s="40" t="s">
        <v>858</v>
      </c>
      <c r="C56" s="49">
        <f>C57+C58+C59</f>
        <v>919</v>
      </c>
      <c r="D56" s="49">
        <f>D57+D58+D59</f>
        <v>80143</v>
      </c>
      <c r="E56" s="49">
        <f>E57+E58+E59</f>
        <v>79879</v>
      </c>
      <c r="F56" s="55"/>
    </row>
    <row r="57" spans="1:6" s="34" customFormat="1" ht="15">
      <c r="A57" s="38"/>
      <c r="B57" s="45" t="s">
        <v>578</v>
      </c>
      <c r="C57" s="46">
        <v>761</v>
      </c>
      <c r="D57" s="46">
        <v>11635</v>
      </c>
      <c r="E57" s="47">
        <v>11538</v>
      </c>
      <c r="F57" s="55"/>
    </row>
    <row r="58" spans="1:6" s="34" customFormat="1" ht="15">
      <c r="A58" s="38"/>
      <c r="B58" s="45" t="s">
        <v>579</v>
      </c>
      <c r="C58" s="46">
        <v>158</v>
      </c>
      <c r="D58" s="46">
        <v>4185</v>
      </c>
      <c r="E58" s="47">
        <v>4018</v>
      </c>
      <c r="F58" s="55"/>
    </row>
    <row r="59" spans="1:6" s="34" customFormat="1" ht="29.25">
      <c r="A59" s="38"/>
      <c r="B59" s="45" t="s">
        <v>0</v>
      </c>
      <c r="C59" s="46"/>
      <c r="D59" s="46">
        <v>64323</v>
      </c>
      <c r="E59" s="47">
        <v>64323</v>
      </c>
      <c r="F59" s="55"/>
    </row>
    <row r="60" spans="1:6" s="34" customFormat="1" ht="14.25">
      <c r="A60" s="53"/>
      <c r="B60" s="45"/>
      <c r="C60" s="46"/>
      <c r="D60" s="46"/>
      <c r="E60" s="47"/>
      <c r="F60" s="55"/>
    </row>
    <row r="61" spans="1:6" s="201" customFormat="1" ht="19.5" customHeight="1">
      <c r="A61" s="20">
        <v>1000</v>
      </c>
      <c r="B61" s="54" t="s">
        <v>861</v>
      </c>
      <c r="C61" s="49">
        <f>C62</f>
        <v>317</v>
      </c>
      <c r="D61" s="49">
        <f>D62</f>
        <v>1432</v>
      </c>
      <c r="E61" s="49">
        <f>E62</f>
        <v>1483.4</v>
      </c>
      <c r="F61" s="55"/>
    </row>
    <row r="62" spans="1:7" s="201" customFormat="1" ht="21" customHeight="1">
      <c r="A62" s="20">
        <v>1002</v>
      </c>
      <c r="B62" s="40" t="s">
        <v>862</v>
      </c>
      <c r="C62" s="49">
        <f>C63+C64+C65+C66</f>
        <v>317</v>
      </c>
      <c r="D62" s="49">
        <f>D63+D64+D65+D66</f>
        <v>1432</v>
      </c>
      <c r="E62" s="49">
        <f>E63+E64+E65+E66</f>
        <v>1483.4</v>
      </c>
      <c r="F62" s="262"/>
      <c r="G62" s="263"/>
    </row>
    <row r="63" spans="1:6" s="34" customFormat="1" ht="29.25">
      <c r="A63" s="38"/>
      <c r="B63" s="45" t="s">
        <v>1</v>
      </c>
      <c r="C63" s="46">
        <v>118</v>
      </c>
      <c r="D63" s="46">
        <v>294</v>
      </c>
      <c r="E63" s="47">
        <v>238</v>
      </c>
      <c r="F63" s="55"/>
    </row>
    <row r="64" spans="1:6" s="34" customFormat="1" ht="20.25" customHeight="1">
      <c r="A64" s="38"/>
      <c r="B64" s="45" t="s">
        <v>2</v>
      </c>
      <c r="C64" s="46">
        <v>168</v>
      </c>
      <c r="D64" s="46">
        <v>591</v>
      </c>
      <c r="E64" s="47">
        <v>687</v>
      </c>
      <c r="F64" s="55"/>
    </row>
    <row r="65" spans="1:6" s="34" customFormat="1" ht="29.25">
      <c r="A65" s="38"/>
      <c r="B65" s="45" t="s">
        <v>3</v>
      </c>
      <c r="C65" s="46">
        <v>23</v>
      </c>
      <c r="D65" s="46">
        <v>374</v>
      </c>
      <c r="E65" s="47">
        <v>397</v>
      </c>
      <c r="F65" s="55"/>
    </row>
    <row r="66" spans="1:6" s="43" customFormat="1" ht="29.25">
      <c r="A66" s="38"/>
      <c r="B66" s="45" t="s">
        <v>4</v>
      </c>
      <c r="C66" s="46">
        <v>8</v>
      </c>
      <c r="D66" s="46">
        <v>173</v>
      </c>
      <c r="E66" s="47">
        <v>161.4</v>
      </c>
      <c r="F66" s="42"/>
    </row>
    <row r="67" spans="1:6" ht="15">
      <c r="A67" s="38"/>
      <c r="B67" s="45"/>
      <c r="C67" s="46"/>
      <c r="D67" s="46"/>
      <c r="E67" s="47"/>
      <c r="F67" s="42"/>
    </row>
    <row r="68" spans="1:6" s="3" customFormat="1" ht="15.75">
      <c r="A68" s="61"/>
      <c r="B68" s="40" t="s">
        <v>5</v>
      </c>
      <c r="C68" s="49">
        <f>C10+C23+C31+C46+C54+C61</f>
        <v>22811</v>
      </c>
      <c r="D68" s="49">
        <f>D10+D23+D31+D46+D54+D61</f>
        <v>2250325</v>
      </c>
      <c r="E68" s="49">
        <f>E10+E23+E31+E46+E54+E61</f>
        <v>2235645.4</v>
      </c>
      <c r="F68" s="42"/>
    </row>
    <row r="69" spans="1:6" ht="15" thickBot="1">
      <c r="A69" s="62"/>
      <c r="B69" s="63"/>
      <c r="C69" s="64"/>
      <c r="D69" s="64"/>
      <c r="E69" s="65"/>
      <c r="F69" s="55"/>
    </row>
    <row r="70" ht="12.75">
      <c r="F70" s="55"/>
    </row>
    <row r="71" spans="3:6" ht="12.75">
      <c r="C71" s="55"/>
      <c r="F71" s="55"/>
    </row>
    <row r="72" ht="12.75">
      <c r="F72" s="55"/>
    </row>
    <row r="73" ht="12.75">
      <c r="F73" s="55"/>
    </row>
    <row r="74" ht="12.75">
      <c r="F74" s="55"/>
    </row>
    <row r="75" ht="12.75">
      <c r="F75" s="55"/>
    </row>
  </sheetData>
  <mergeCells count="19">
    <mergeCell ref="A2:E2"/>
    <mergeCell ref="A4:E4"/>
    <mergeCell ref="A8:A9"/>
    <mergeCell ref="B8:B9"/>
    <mergeCell ref="A3:E3"/>
    <mergeCell ref="E23:E24"/>
    <mergeCell ref="C10:C11"/>
    <mergeCell ref="D10:D11"/>
    <mergeCell ref="E10:E11"/>
    <mergeCell ref="A23:A24"/>
    <mergeCell ref="B23:B24"/>
    <mergeCell ref="B10:B11"/>
    <mergeCell ref="A6:E6"/>
    <mergeCell ref="D8:D9"/>
    <mergeCell ref="E8:E9"/>
    <mergeCell ref="C8:C9"/>
    <mergeCell ref="C23:C24"/>
    <mergeCell ref="D23:D24"/>
    <mergeCell ref="A10:A11"/>
  </mergeCells>
  <printOptions/>
  <pageMargins left="0.89" right="0.46" top="0.5" bottom="0.49" header="0.5" footer="0.5"/>
  <pageSetup horizontalDpi="600" verticalDpi="600" orientation="portrait" paperSize="9" scale="80" r:id="rId1"/>
  <rowBreaks count="1" manualBreakCount="1">
    <brk id="5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94"/>
  <sheetViews>
    <sheetView view="pageBreakPreview" zoomScaleSheetLayoutView="100" workbookViewId="0" topLeftCell="A1">
      <pane xSplit="2" ySplit="11" topLeftCell="C4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48" sqref="B148"/>
    </sheetView>
  </sheetViews>
  <sheetFormatPr defaultColWidth="9.00390625" defaultRowHeight="12.75"/>
  <cols>
    <col min="1" max="1" width="9.125" style="66" customWidth="1"/>
    <col min="2" max="2" width="56.00390625" style="67" customWidth="1"/>
    <col min="3" max="3" width="13.25390625" style="66" customWidth="1"/>
    <col min="4" max="4" width="12.375" style="66" customWidth="1"/>
    <col min="5" max="5" width="18.875" style="68" customWidth="1"/>
    <col min="6" max="6" width="0.2421875" style="0" hidden="1" customWidth="1"/>
  </cols>
  <sheetData>
    <row r="1" spans="3:5" ht="12.75">
      <c r="C1" s="287" t="s">
        <v>6</v>
      </c>
      <c r="D1" s="287"/>
      <c r="E1" s="287"/>
    </row>
    <row r="2" spans="2:5" ht="12.75">
      <c r="B2" s="287" t="s">
        <v>59</v>
      </c>
      <c r="C2" s="287"/>
      <c r="D2" s="287"/>
      <c r="E2" s="287"/>
    </row>
    <row r="3" spans="2:5" ht="12.75">
      <c r="B3" s="287" t="s">
        <v>60</v>
      </c>
      <c r="C3" s="287"/>
      <c r="D3" s="287"/>
      <c r="E3" s="287"/>
    </row>
    <row r="4" spans="2:5" ht="12.75">
      <c r="B4" s="24"/>
      <c r="C4" s="31"/>
      <c r="D4" s="31"/>
      <c r="E4" s="31"/>
    </row>
    <row r="5" spans="1:5" ht="33" customHeight="1">
      <c r="A5" s="274" t="s">
        <v>61</v>
      </c>
      <c r="B5" s="274"/>
      <c r="C5" s="274"/>
      <c r="D5" s="274"/>
      <c r="E5" s="274"/>
    </row>
    <row r="6" ht="13.5" thickBot="1"/>
    <row r="7" spans="1:6" ht="12.75">
      <c r="A7" s="269" t="s">
        <v>719</v>
      </c>
      <c r="B7" s="269" t="s">
        <v>342</v>
      </c>
      <c r="C7" s="289" t="s">
        <v>343</v>
      </c>
      <c r="D7" s="290"/>
      <c r="E7" s="269" t="s">
        <v>344</v>
      </c>
      <c r="F7" s="69"/>
    </row>
    <row r="8" spans="1:6" ht="42" customHeight="1" thickBot="1">
      <c r="A8" s="271"/>
      <c r="B8" s="271"/>
      <c r="C8" s="291"/>
      <c r="D8" s="292"/>
      <c r="E8" s="270"/>
      <c r="F8" s="70"/>
    </row>
    <row r="9" spans="1:6" ht="12.75">
      <c r="A9" s="271"/>
      <c r="B9" s="271"/>
      <c r="C9" s="293">
        <v>38718</v>
      </c>
      <c r="D9" s="293">
        <v>39083</v>
      </c>
      <c r="E9" s="293">
        <v>39083</v>
      </c>
      <c r="F9" s="69"/>
    </row>
    <row r="10" spans="1:6" ht="12.75">
      <c r="A10" s="271"/>
      <c r="B10" s="271"/>
      <c r="C10" s="294"/>
      <c r="D10" s="294"/>
      <c r="E10" s="294"/>
      <c r="F10" s="10"/>
    </row>
    <row r="11" spans="1:6" ht="13.5" thickBot="1">
      <c r="A11" s="270"/>
      <c r="B11" s="270"/>
      <c r="C11" s="295"/>
      <c r="D11" s="295"/>
      <c r="E11" s="295"/>
      <c r="F11" s="70"/>
    </row>
    <row r="12" spans="1:6" ht="12.75" customHeight="1">
      <c r="A12" s="299" t="s">
        <v>721</v>
      </c>
      <c r="B12" s="279" t="s">
        <v>720</v>
      </c>
      <c r="C12" s="296">
        <f>C14+C17+C23</f>
        <v>12432</v>
      </c>
      <c r="D12" s="296">
        <f>D14+D17+D23</f>
        <v>2035</v>
      </c>
      <c r="E12" s="296">
        <f>E14+E17+E23</f>
        <v>3403</v>
      </c>
      <c r="F12" s="69"/>
    </row>
    <row r="13" spans="1:6" ht="12.75" customHeight="1">
      <c r="A13" s="277"/>
      <c r="B13" s="280"/>
      <c r="C13" s="297"/>
      <c r="D13" s="297"/>
      <c r="E13" s="297"/>
      <c r="F13" s="10"/>
    </row>
    <row r="14" spans="1:6" s="60" customFormat="1" ht="45" customHeight="1">
      <c r="A14" s="72" t="s">
        <v>722</v>
      </c>
      <c r="B14" s="18" t="s">
        <v>473</v>
      </c>
      <c r="C14" s="71">
        <f>C15</f>
        <v>213</v>
      </c>
      <c r="D14" s="71">
        <f>D15</f>
        <v>240</v>
      </c>
      <c r="E14" s="71">
        <f>E15</f>
        <v>17</v>
      </c>
      <c r="F14" s="73"/>
    </row>
    <row r="15" spans="1:6" s="43" customFormat="1" ht="14.25">
      <c r="A15" s="44"/>
      <c r="B15" s="17" t="s">
        <v>345</v>
      </c>
      <c r="C15" s="74">
        <v>213</v>
      </c>
      <c r="D15" s="74">
        <v>240</v>
      </c>
      <c r="E15" s="75">
        <v>17</v>
      </c>
      <c r="F15" s="76"/>
    </row>
    <row r="16" spans="1:6" ht="14.25">
      <c r="A16" s="44"/>
      <c r="B16" s="17"/>
      <c r="C16" s="75"/>
      <c r="D16" s="75"/>
      <c r="E16" s="75"/>
      <c r="F16" s="10"/>
    </row>
    <row r="17" spans="1:6" s="60" customFormat="1" ht="46.5" customHeight="1">
      <c r="A17" s="72" t="s">
        <v>474</v>
      </c>
      <c r="B17" s="18" t="s">
        <v>475</v>
      </c>
      <c r="C17" s="71">
        <f>C18+C19+C20+C21</f>
        <v>403</v>
      </c>
      <c r="D17" s="71">
        <f>D18+D19+D20+D21</f>
        <v>1728</v>
      </c>
      <c r="E17" s="71">
        <f>E18+E19+E20+E21</f>
        <v>2296</v>
      </c>
      <c r="F17" s="73"/>
    </row>
    <row r="18" spans="1:6" s="43" customFormat="1" ht="15">
      <c r="A18" s="38"/>
      <c r="B18" s="17" t="s">
        <v>1111</v>
      </c>
      <c r="C18" s="74">
        <v>81</v>
      </c>
      <c r="D18" s="74">
        <v>1728</v>
      </c>
      <c r="E18" s="75">
        <v>2296</v>
      </c>
      <c r="F18" s="76"/>
    </row>
    <row r="19" spans="1:6" s="43" customFormat="1" ht="14.25">
      <c r="A19" s="44"/>
      <c r="B19" s="17" t="s">
        <v>1112</v>
      </c>
      <c r="C19" s="75">
        <v>122</v>
      </c>
      <c r="D19" s="75"/>
      <c r="E19" s="75"/>
      <c r="F19" s="76"/>
    </row>
    <row r="20" spans="1:6" s="43" customFormat="1" ht="13.5" customHeight="1">
      <c r="A20" s="44"/>
      <c r="B20" s="17" t="s">
        <v>1113</v>
      </c>
      <c r="C20" s="74">
        <v>104</v>
      </c>
      <c r="D20" s="74"/>
      <c r="E20" s="74"/>
      <c r="F20" s="76"/>
    </row>
    <row r="21" spans="1:6" s="43" customFormat="1" ht="12.75" customHeight="1">
      <c r="A21" s="44"/>
      <c r="B21" s="17" t="s">
        <v>1114</v>
      </c>
      <c r="C21" s="74">
        <v>96</v>
      </c>
      <c r="D21" s="74"/>
      <c r="E21" s="75"/>
      <c r="F21" s="76"/>
    </row>
    <row r="22" spans="1:6" ht="12.75" customHeight="1">
      <c r="A22" s="44"/>
      <c r="B22" s="17"/>
      <c r="C22" s="74"/>
      <c r="D22" s="74"/>
      <c r="E22" s="75"/>
      <c r="F22" s="10"/>
    </row>
    <row r="23" spans="1:6" s="3" customFormat="1" ht="18.75" customHeight="1">
      <c r="A23" s="20" t="s">
        <v>72</v>
      </c>
      <c r="B23" s="18" t="s">
        <v>73</v>
      </c>
      <c r="C23" s="71">
        <f>C24+C28+C29+C30+C31+C34+C35+C37+C38+C39+C40</f>
        <v>11816</v>
      </c>
      <c r="D23" s="71">
        <f>D24+D28+D29+D30+D31+D34+D35+D37+D38+D39+D40</f>
        <v>67</v>
      </c>
      <c r="E23" s="71">
        <f>E24+E28+E29+E30+E31+E34+E35+E37+E38+E39+E40</f>
        <v>1090</v>
      </c>
      <c r="F23" s="14"/>
    </row>
    <row r="24" spans="1:6" s="43" customFormat="1" ht="57">
      <c r="A24" s="44"/>
      <c r="B24" s="77" t="s">
        <v>346</v>
      </c>
      <c r="C24" s="78">
        <f>C25+C26+C27</f>
        <v>38</v>
      </c>
      <c r="D24" s="78">
        <f>D25+D26+D27</f>
        <v>67</v>
      </c>
      <c r="E24" s="78">
        <f>E25+E26+E27</f>
        <v>1</v>
      </c>
      <c r="F24" s="76"/>
    </row>
    <row r="25" spans="1:6" s="43" customFormat="1" ht="14.25">
      <c r="A25" s="44"/>
      <c r="B25" s="79" t="s">
        <v>347</v>
      </c>
      <c r="C25" s="74">
        <v>3</v>
      </c>
      <c r="D25" s="74"/>
      <c r="E25" s="74">
        <v>1</v>
      </c>
      <c r="F25" s="76"/>
    </row>
    <row r="26" spans="1:6" s="43" customFormat="1" ht="14.25">
      <c r="A26" s="44"/>
      <c r="B26" s="79" t="s">
        <v>348</v>
      </c>
      <c r="C26" s="74">
        <v>7</v>
      </c>
      <c r="D26" s="74">
        <v>46</v>
      </c>
      <c r="E26" s="75"/>
      <c r="F26" s="76"/>
    </row>
    <row r="27" spans="1:6" s="43" customFormat="1" ht="15" customHeight="1">
      <c r="A27" s="44"/>
      <c r="B27" s="79" t="s">
        <v>349</v>
      </c>
      <c r="C27" s="74">
        <v>28</v>
      </c>
      <c r="D27" s="74">
        <v>21</v>
      </c>
      <c r="E27" s="75"/>
      <c r="F27" s="76"/>
    </row>
    <row r="28" spans="1:6" s="43" customFormat="1" ht="15" customHeight="1">
      <c r="A28" s="44"/>
      <c r="B28" s="80" t="s">
        <v>802</v>
      </c>
      <c r="C28" s="74"/>
      <c r="D28" s="74"/>
      <c r="E28" s="75">
        <f>66+77+17</f>
        <v>160</v>
      </c>
      <c r="F28" s="76"/>
    </row>
    <row r="29" spans="1:6" s="43" customFormat="1" ht="15" customHeight="1">
      <c r="A29" s="44"/>
      <c r="B29" s="80" t="s">
        <v>350</v>
      </c>
      <c r="C29" s="74">
        <v>4</v>
      </c>
      <c r="D29" s="74"/>
      <c r="E29" s="75"/>
      <c r="F29" s="76"/>
    </row>
    <row r="30" spans="1:6" s="43" customFormat="1" ht="44.25" customHeight="1">
      <c r="A30" s="44"/>
      <c r="B30" s="77" t="s">
        <v>351</v>
      </c>
      <c r="C30" s="74">
        <v>107</v>
      </c>
      <c r="D30" s="74"/>
      <c r="E30" s="75"/>
      <c r="F30" s="76"/>
    </row>
    <row r="31" spans="1:6" s="43" customFormat="1" ht="45" customHeight="1">
      <c r="A31" s="38"/>
      <c r="B31" s="17" t="s">
        <v>352</v>
      </c>
      <c r="C31" s="74">
        <v>40</v>
      </c>
      <c r="D31" s="74"/>
      <c r="E31" s="75"/>
      <c r="F31" s="76"/>
    </row>
    <row r="32" spans="1:6" ht="1.5" customHeight="1" hidden="1">
      <c r="A32" s="38"/>
      <c r="B32" s="17" t="s">
        <v>353</v>
      </c>
      <c r="C32" s="74"/>
      <c r="D32" s="74"/>
      <c r="E32" s="75"/>
      <c r="F32" s="10"/>
    </row>
    <row r="33" spans="1:6" ht="12.75" customHeight="1" hidden="1">
      <c r="A33" s="38"/>
      <c r="B33" s="17" t="s">
        <v>354</v>
      </c>
      <c r="C33" s="74"/>
      <c r="D33" s="74"/>
      <c r="E33" s="74"/>
      <c r="F33" s="10"/>
    </row>
    <row r="34" spans="1:6" s="43" customFormat="1" ht="46.5" customHeight="1">
      <c r="A34" s="38"/>
      <c r="B34" s="17" t="s">
        <v>355</v>
      </c>
      <c r="C34" s="74"/>
      <c r="D34" s="74"/>
      <c r="E34" s="74">
        <v>98</v>
      </c>
      <c r="F34" s="76"/>
    </row>
    <row r="35" spans="1:6" s="43" customFormat="1" ht="43.5">
      <c r="A35" s="38"/>
      <c r="B35" s="17" t="s">
        <v>356</v>
      </c>
      <c r="C35" s="74">
        <v>4</v>
      </c>
      <c r="D35" s="74"/>
      <c r="E35" s="75"/>
      <c r="F35" s="76"/>
    </row>
    <row r="36" spans="1:6" ht="1.5" customHeight="1" hidden="1">
      <c r="A36" s="38"/>
      <c r="B36" s="17" t="s">
        <v>357</v>
      </c>
      <c r="C36" s="74"/>
      <c r="D36" s="74"/>
      <c r="E36" s="78"/>
      <c r="F36" s="10"/>
    </row>
    <row r="37" spans="1:6" s="34" customFormat="1" ht="29.25" customHeight="1">
      <c r="A37" s="38"/>
      <c r="B37" s="17" t="s">
        <v>358</v>
      </c>
      <c r="C37" s="74">
        <v>11623</v>
      </c>
      <c r="D37" s="74"/>
      <c r="E37" s="75"/>
      <c r="F37" s="81"/>
    </row>
    <row r="38" spans="1:6" s="43" customFormat="1" ht="0.75" customHeight="1" hidden="1">
      <c r="A38" s="38"/>
      <c r="B38" s="17" t="s">
        <v>359</v>
      </c>
      <c r="C38" s="74"/>
      <c r="D38" s="74"/>
      <c r="E38" s="75"/>
      <c r="F38" s="76"/>
    </row>
    <row r="39" spans="1:6" s="43" customFormat="1" ht="19.5" customHeight="1">
      <c r="A39" s="38"/>
      <c r="B39" s="50" t="s">
        <v>1116</v>
      </c>
      <c r="C39" s="74"/>
      <c r="D39" s="74"/>
      <c r="E39" s="75">
        <v>1</v>
      </c>
      <c r="F39" s="76"/>
    </row>
    <row r="40" spans="1:6" s="43" customFormat="1" ht="19.5" customHeight="1">
      <c r="A40" s="38"/>
      <c r="B40" s="50" t="s">
        <v>360</v>
      </c>
      <c r="C40" s="74"/>
      <c r="D40" s="74"/>
      <c r="E40" s="75">
        <v>830</v>
      </c>
      <c r="F40" s="76"/>
    </row>
    <row r="41" spans="1:6" ht="13.5" customHeight="1">
      <c r="A41" s="38"/>
      <c r="B41" s="17"/>
      <c r="C41" s="74"/>
      <c r="D41" s="74"/>
      <c r="E41" s="75"/>
      <c r="F41" s="10"/>
    </row>
    <row r="42" spans="1:6" ht="12.75" customHeight="1">
      <c r="A42" s="277" t="s">
        <v>803</v>
      </c>
      <c r="B42" s="278" t="s">
        <v>804</v>
      </c>
      <c r="C42" s="298">
        <f>C45+C52</f>
        <v>411</v>
      </c>
      <c r="D42" s="298">
        <f>D45+D52</f>
        <v>93</v>
      </c>
      <c r="E42" s="298">
        <f>E45+E52</f>
        <v>337</v>
      </c>
      <c r="F42" s="10"/>
    </row>
    <row r="43" spans="1:6" ht="12.75" customHeight="1">
      <c r="A43" s="277"/>
      <c r="B43" s="278"/>
      <c r="C43" s="298"/>
      <c r="D43" s="298"/>
      <c r="E43" s="298"/>
      <c r="F43" s="10"/>
    </row>
    <row r="44" spans="1:6" ht="9" customHeight="1">
      <c r="A44" s="277"/>
      <c r="B44" s="278"/>
      <c r="C44" s="298"/>
      <c r="D44" s="298"/>
      <c r="E44" s="298"/>
      <c r="F44" s="10"/>
    </row>
    <row r="45" spans="1:6" ht="21" customHeight="1">
      <c r="A45" s="20" t="s">
        <v>805</v>
      </c>
      <c r="B45" s="18" t="s">
        <v>806</v>
      </c>
      <c r="C45" s="71">
        <f>C46+C47+C48+C49+C50</f>
        <v>322</v>
      </c>
      <c r="D45" s="71">
        <f>D46+D47+D48+D49+D50</f>
        <v>93</v>
      </c>
      <c r="E45" s="71">
        <f>E46+E47+E48+E49+E50</f>
        <v>322</v>
      </c>
      <c r="F45" s="10"/>
    </row>
    <row r="46" spans="1:6" s="43" customFormat="1" ht="16.5" customHeight="1">
      <c r="A46" s="38"/>
      <c r="B46" s="17" t="s">
        <v>361</v>
      </c>
      <c r="C46" s="74">
        <v>40</v>
      </c>
      <c r="D46" s="74"/>
      <c r="E46" s="75">
        <v>322</v>
      </c>
      <c r="F46" s="76"/>
    </row>
    <row r="47" spans="1:6" s="43" customFormat="1" ht="17.25" customHeight="1" hidden="1">
      <c r="A47" s="38"/>
      <c r="B47" s="17" t="s">
        <v>362</v>
      </c>
      <c r="C47" s="74"/>
      <c r="D47" s="74">
        <v>0</v>
      </c>
      <c r="E47" s="75"/>
      <c r="F47" s="76"/>
    </row>
    <row r="48" spans="1:6" s="43" customFormat="1" ht="16.5" customHeight="1">
      <c r="A48" s="38"/>
      <c r="B48" s="17" t="s">
        <v>363</v>
      </c>
      <c r="C48" s="74">
        <v>223</v>
      </c>
      <c r="D48" s="74">
        <v>47</v>
      </c>
      <c r="E48" s="75"/>
      <c r="F48" s="76"/>
    </row>
    <row r="49" spans="1:6" s="43" customFormat="1" ht="16.5" customHeight="1">
      <c r="A49" s="38"/>
      <c r="B49" s="17" t="s">
        <v>563</v>
      </c>
      <c r="C49" s="74">
        <v>23</v>
      </c>
      <c r="D49" s="74">
        <v>23</v>
      </c>
      <c r="E49" s="75"/>
      <c r="F49" s="76"/>
    </row>
    <row r="50" spans="1:6" s="43" customFormat="1" ht="17.25" customHeight="1" thickBot="1">
      <c r="A50" s="83"/>
      <c r="B50" s="84" t="s">
        <v>364</v>
      </c>
      <c r="C50" s="85">
        <v>36</v>
      </c>
      <c r="D50" s="85">
        <v>23</v>
      </c>
      <c r="E50" s="86"/>
      <c r="F50" s="76"/>
    </row>
    <row r="51" spans="1:6" ht="17.25" customHeight="1">
      <c r="A51" s="38"/>
      <c r="B51" s="17"/>
      <c r="C51" s="74"/>
      <c r="D51" s="74"/>
      <c r="E51" s="75"/>
      <c r="F51" s="10"/>
    </row>
    <row r="52" spans="1:6" ht="46.5" customHeight="1">
      <c r="A52" s="20" t="s">
        <v>807</v>
      </c>
      <c r="B52" s="18" t="s">
        <v>365</v>
      </c>
      <c r="C52" s="71">
        <f>C53+C54+C55</f>
        <v>89</v>
      </c>
      <c r="D52" s="71"/>
      <c r="E52" s="71">
        <f>E53+E54+E55</f>
        <v>15</v>
      </c>
      <c r="F52" s="87">
        <f>F53+F54</f>
        <v>0</v>
      </c>
    </row>
    <row r="53" spans="1:6" s="43" customFormat="1" ht="15">
      <c r="A53" s="38"/>
      <c r="B53" s="17" t="s">
        <v>809</v>
      </c>
      <c r="C53" s="74">
        <v>3</v>
      </c>
      <c r="D53" s="74"/>
      <c r="E53" s="75">
        <v>0</v>
      </c>
      <c r="F53" s="76"/>
    </row>
    <row r="54" spans="1:6" s="43" customFormat="1" ht="29.25">
      <c r="A54" s="38"/>
      <c r="B54" s="17" t="s">
        <v>366</v>
      </c>
      <c r="C54" s="74">
        <v>86</v>
      </c>
      <c r="D54" s="74"/>
      <c r="E54" s="75">
        <v>0</v>
      </c>
      <c r="F54" s="76"/>
    </row>
    <row r="55" spans="1:6" s="43" customFormat="1" ht="15">
      <c r="A55" s="38"/>
      <c r="B55" s="17" t="s">
        <v>367</v>
      </c>
      <c r="C55" s="74"/>
      <c r="D55" s="74"/>
      <c r="E55" s="75">
        <v>15</v>
      </c>
      <c r="F55" s="76"/>
    </row>
    <row r="56" spans="1:6" ht="14.25">
      <c r="A56" s="53"/>
      <c r="B56" s="17"/>
      <c r="C56" s="74"/>
      <c r="D56" s="74"/>
      <c r="E56" s="75"/>
      <c r="F56" s="10"/>
    </row>
    <row r="57" spans="1:6" s="3" customFormat="1" ht="16.5" customHeight="1">
      <c r="A57" s="20" t="s">
        <v>810</v>
      </c>
      <c r="B57" s="52" t="s">
        <v>811</v>
      </c>
      <c r="C57" s="71">
        <f>C58+C60</f>
        <v>1700</v>
      </c>
      <c r="D57" s="71">
        <f>D58+D60</f>
        <v>20341</v>
      </c>
      <c r="E57" s="71"/>
      <c r="F57" s="14"/>
    </row>
    <row r="58" spans="1:6" s="3" customFormat="1" ht="16.5" customHeight="1">
      <c r="A58" s="20" t="s">
        <v>560</v>
      </c>
      <c r="B58" s="18" t="s">
        <v>561</v>
      </c>
      <c r="C58" s="71">
        <f>C59</f>
        <v>0</v>
      </c>
      <c r="D58" s="71">
        <f>D59</f>
        <v>20341</v>
      </c>
      <c r="E58" s="71"/>
      <c r="F58" s="14"/>
    </row>
    <row r="59" spans="1:6" s="3" customFormat="1" ht="23.25" customHeight="1">
      <c r="A59" s="20"/>
      <c r="B59" s="264" t="s">
        <v>555</v>
      </c>
      <c r="C59" s="71"/>
      <c r="D59" s="265">
        <v>20341</v>
      </c>
      <c r="E59" s="71"/>
      <c r="F59" s="14"/>
    </row>
    <row r="60" spans="1:6" s="3" customFormat="1" ht="30" customHeight="1">
      <c r="A60" s="20" t="s">
        <v>813</v>
      </c>
      <c r="B60" s="18" t="s">
        <v>814</v>
      </c>
      <c r="C60" s="71">
        <f>C61+C64</f>
        <v>1700</v>
      </c>
      <c r="D60" s="71"/>
      <c r="E60" s="71"/>
      <c r="F60" s="14"/>
    </row>
    <row r="61" spans="1:6" s="43" customFormat="1" ht="58.5" customHeight="1">
      <c r="A61" s="38"/>
      <c r="B61" s="17" t="s">
        <v>368</v>
      </c>
      <c r="C61" s="74">
        <v>1700</v>
      </c>
      <c r="D61" s="74"/>
      <c r="E61" s="78"/>
      <c r="F61" s="76"/>
    </row>
    <row r="62" spans="1:6" ht="30.75" customHeight="1" hidden="1">
      <c r="A62" s="38"/>
      <c r="B62" s="17" t="s">
        <v>369</v>
      </c>
      <c r="C62" s="74"/>
      <c r="D62" s="74"/>
      <c r="E62" s="78"/>
      <c r="F62" s="10"/>
    </row>
    <row r="63" spans="1:6" ht="45.75" customHeight="1" hidden="1">
      <c r="A63" s="38"/>
      <c r="B63" s="17" t="s">
        <v>370</v>
      </c>
      <c r="C63" s="74"/>
      <c r="D63" s="74"/>
      <c r="E63" s="75"/>
      <c r="F63" s="10"/>
    </row>
    <row r="64" spans="1:6" s="34" customFormat="1" ht="18.75" customHeight="1" hidden="1">
      <c r="A64" s="38"/>
      <c r="B64" s="17" t="s">
        <v>371</v>
      </c>
      <c r="C64" s="74"/>
      <c r="D64" s="74"/>
      <c r="E64" s="75"/>
      <c r="F64" s="81"/>
    </row>
    <row r="65" spans="1:6" s="43" customFormat="1" ht="17.25" customHeight="1" hidden="1">
      <c r="A65" s="38"/>
      <c r="B65" s="17" t="s">
        <v>372</v>
      </c>
      <c r="C65" s="74"/>
      <c r="D65" s="74"/>
      <c r="E65" s="75"/>
      <c r="F65" s="76"/>
    </row>
    <row r="66" spans="1:6" ht="17.25" customHeight="1">
      <c r="A66" s="53"/>
      <c r="B66" s="17"/>
      <c r="C66" s="74"/>
      <c r="D66" s="74"/>
      <c r="E66" s="75"/>
      <c r="F66" s="10"/>
    </row>
    <row r="67" spans="1:6" s="3" customFormat="1" ht="18" customHeight="1">
      <c r="A67" s="20" t="s">
        <v>815</v>
      </c>
      <c r="B67" s="52" t="s">
        <v>816</v>
      </c>
      <c r="C67" s="71">
        <f>C68+C70+C74</f>
        <v>93070</v>
      </c>
      <c r="D67" s="71">
        <f>D68+D70+D74</f>
        <v>15279</v>
      </c>
      <c r="E67" s="71">
        <f>E68+E70+E74</f>
        <v>245049</v>
      </c>
      <c r="F67" s="14"/>
    </row>
    <row r="68" spans="1:6" s="60" customFormat="1" ht="18" customHeight="1">
      <c r="A68" s="20" t="s">
        <v>817</v>
      </c>
      <c r="B68" s="18" t="s">
        <v>865</v>
      </c>
      <c r="C68" s="82">
        <v>33751</v>
      </c>
      <c r="D68" s="82">
        <v>908</v>
      </c>
      <c r="E68" s="82">
        <v>0</v>
      </c>
      <c r="F68" s="73"/>
    </row>
    <row r="69" spans="1:6" s="3" customFormat="1" ht="18" customHeight="1">
      <c r="A69" s="20"/>
      <c r="B69" s="18"/>
      <c r="C69" s="82"/>
      <c r="D69" s="82"/>
      <c r="E69" s="82"/>
      <c r="F69" s="14"/>
    </row>
    <row r="70" spans="1:6" s="3" customFormat="1" ht="20.25" customHeight="1">
      <c r="A70" s="20" t="s">
        <v>818</v>
      </c>
      <c r="B70" s="18" t="s">
        <v>819</v>
      </c>
      <c r="C70" s="71">
        <f>C71</f>
        <v>56261</v>
      </c>
      <c r="D70" s="71">
        <f>D71</f>
        <v>14195</v>
      </c>
      <c r="E70" s="71">
        <f>E71</f>
        <v>244940</v>
      </c>
      <c r="F70" s="14"/>
    </row>
    <row r="71" spans="1:6" s="43" customFormat="1" ht="20.25" customHeight="1">
      <c r="A71" s="38"/>
      <c r="B71" s="17" t="s">
        <v>373</v>
      </c>
      <c r="C71" s="74">
        <f>56261</f>
        <v>56261</v>
      </c>
      <c r="D71" s="74">
        <v>14195</v>
      </c>
      <c r="E71" s="75">
        <v>244940</v>
      </c>
      <c r="F71" s="76"/>
    </row>
    <row r="72" spans="1:6" ht="20.25" customHeight="1" hidden="1">
      <c r="A72" s="38"/>
      <c r="B72" s="17" t="s">
        <v>374</v>
      </c>
      <c r="C72" s="74"/>
      <c r="D72" s="74">
        <v>0</v>
      </c>
      <c r="E72" s="75"/>
      <c r="F72" s="10"/>
    </row>
    <row r="73" spans="1:6" ht="20.25" customHeight="1">
      <c r="A73" s="38"/>
      <c r="B73" s="17"/>
      <c r="C73" s="74"/>
      <c r="D73" s="74"/>
      <c r="E73" s="75"/>
      <c r="F73" s="10"/>
    </row>
    <row r="74" spans="1:6" s="3" customFormat="1" ht="30" customHeight="1">
      <c r="A74" s="20" t="s">
        <v>820</v>
      </c>
      <c r="B74" s="18" t="s">
        <v>821</v>
      </c>
      <c r="C74" s="71">
        <f>C75+C76+C79</f>
        <v>3058</v>
      </c>
      <c r="D74" s="71">
        <f>D75+D76+D79</f>
        <v>176</v>
      </c>
      <c r="E74" s="71">
        <f>E75+E76+E79</f>
        <v>109</v>
      </c>
      <c r="F74" s="14"/>
    </row>
    <row r="75" spans="1:6" s="43" customFormat="1" ht="15">
      <c r="A75" s="38"/>
      <c r="B75" s="17" t="s">
        <v>373</v>
      </c>
      <c r="C75" s="74">
        <v>96</v>
      </c>
      <c r="D75" s="74">
        <v>119</v>
      </c>
      <c r="E75" s="75">
        <v>8</v>
      </c>
      <c r="F75" s="76"/>
    </row>
    <row r="76" spans="1:6" s="89" customFormat="1" ht="28.5" customHeight="1">
      <c r="A76" s="38"/>
      <c r="B76" s="17" t="s">
        <v>375</v>
      </c>
      <c r="C76" s="74">
        <v>2213</v>
      </c>
      <c r="D76" s="74">
        <v>57</v>
      </c>
      <c r="E76" s="75">
        <v>101</v>
      </c>
      <c r="F76" s="88"/>
    </row>
    <row r="77" spans="1:6" ht="15" hidden="1">
      <c r="A77" s="38"/>
      <c r="B77" s="17" t="s">
        <v>812</v>
      </c>
      <c r="C77" s="74"/>
      <c r="D77" s="74"/>
      <c r="E77" s="75"/>
      <c r="F77" s="10"/>
    </row>
    <row r="78" spans="1:6" ht="1.5" customHeight="1" hidden="1">
      <c r="A78" s="38"/>
      <c r="B78" s="17" t="s">
        <v>376</v>
      </c>
      <c r="C78" s="74"/>
      <c r="D78" s="74">
        <v>140</v>
      </c>
      <c r="E78" s="75"/>
      <c r="F78" s="10"/>
    </row>
    <row r="79" spans="1:6" ht="15">
      <c r="A79" s="38"/>
      <c r="B79" s="17" t="s">
        <v>812</v>
      </c>
      <c r="C79" s="74">
        <v>749</v>
      </c>
      <c r="D79" s="74"/>
      <c r="E79" s="75"/>
      <c r="F79" s="10"/>
    </row>
    <row r="80" spans="1:6" ht="15">
      <c r="A80" s="38"/>
      <c r="B80" s="17"/>
      <c r="C80" s="74"/>
      <c r="D80" s="74"/>
      <c r="E80" s="75"/>
      <c r="F80" s="10"/>
    </row>
    <row r="81" spans="1:6" s="3" customFormat="1" ht="15.75">
      <c r="A81" s="20" t="s">
        <v>822</v>
      </c>
      <c r="B81" s="52" t="s">
        <v>823</v>
      </c>
      <c r="C81" s="71">
        <f>C82</f>
        <v>26</v>
      </c>
      <c r="D81" s="71">
        <f>D82</f>
        <v>500</v>
      </c>
      <c r="E81" s="71">
        <f>E82</f>
        <v>250</v>
      </c>
      <c r="F81" s="14"/>
    </row>
    <row r="82" spans="1:6" s="91" customFormat="1" ht="28.5" customHeight="1">
      <c r="A82" s="20" t="s">
        <v>824</v>
      </c>
      <c r="B82" s="18" t="s">
        <v>377</v>
      </c>
      <c r="C82" s="71">
        <v>26</v>
      </c>
      <c r="D82" s="71">
        <v>500</v>
      </c>
      <c r="E82" s="82">
        <v>250</v>
      </c>
      <c r="F82" s="90"/>
    </row>
    <row r="83" spans="1:6" ht="15">
      <c r="A83" s="38"/>
      <c r="B83" s="17"/>
      <c r="C83" s="74"/>
      <c r="D83" s="74"/>
      <c r="E83" s="75"/>
      <c r="F83" s="10"/>
    </row>
    <row r="84" spans="1:6" s="3" customFormat="1" ht="15" customHeight="1">
      <c r="A84" s="20" t="s">
        <v>825</v>
      </c>
      <c r="B84" s="52" t="s">
        <v>826</v>
      </c>
      <c r="C84" s="71">
        <f>C85+C87+C97+C103+C107</f>
        <v>2735</v>
      </c>
      <c r="D84" s="71">
        <f>D85+D87+D97+D103+D107</f>
        <v>5586</v>
      </c>
      <c r="E84" s="71">
        <f>E85+E87+E97+E103+E107</f>
        <v>2681</v>
      </c>
      <c r="F84" s="14"/>
    </row>
    <row r="85" spans="1:6" s="91" customFormat="1" ht="15.75" customHeight="1">
      <c r="A85" s="20" t="s">
        <v>827</v>
      </c>
      <c r="B85" s="18" t="s">
        <v>828</v>
      </c>
      <c r="C85" s="82">
        <v>1263</v>
      </c>
      <c r="D85" s="82">
        <v>74</v>
      </c>
      <c r="E85" s="82">
        <v>357</v>
      </c>
      <c r="F85" s="90"/>
    </row>
    <row r="86" spans="1:6" s="3" customFormat="1" ht="15.75" customHeight="1">
      <c r="A86" s="20"/>
      <c r="B86" s="18"/>
      <c r="C86" s="82"/>
      <c r="D86" s="82"/>
      <c r="E86" s="82"/>
      <c r="F86" s="14"/>
    </row>
    <row r="87" spans="1:6" s="3" customFormat="1" ht="15.75" customHeight="1">
      <c r="A87" s="20" t="s">
        <v>830</v>
      </c>
      <c r="B87" s="18" t="s">
        <v>831</v>
      </c>
      <c r="C87" s="71">
        <f>C88+C89+C90</f>
        <v>1203</v>
      </c>
      <c r="D87" s="71">
        <f>D88+D89+D90+D91</f>
        <v>5420</v>
      </c>
      <c r="E87" s="71">
        <f>E88+E89+E90</f>
        <v>1291</v>
      </c>
      <c r="F87" s="14"/>
    </row>
    <row r="88" spans="1:6" s="43" customFormat="1" ht="13.5" customHeight="1">
      <c r="A88" s="53"/>
      <c r="B88" s="17" t="s">
        <v>829</v>
      </c>
      <c r="C88" s="75">
        <v>871</v>
      </c>
      <c r="D88" s="75">
        <v>375</v>
      </c>
      <c r="E88" s="75">
        <v>817</v>
      </c>
      <c r="F88" s="76"/>
    </row>
    <row r="89" spans="1:6" s="43" customFormat="1" ht="12.75" customHeight="1">
      <c r="A89" s="53"/>
      <c r="B89" s="92" t="s">
        <v>378</v>
      </c>
      <c r="C89" s="75">
        <v>111</v>
      </c>
      <c r="D89" s="75">
        <v>74</v>
      </c>
      <c r="E89" s="75">
        <v>165</v>
      </c>
      <c r="F89" s="76"/>
    </row>
    <row r="90" spans="1:6" s="43" customFormat="1" ht="12.75" customHeight="1">
      <c r="A90" s="53"/>
      <c r="B90" s="17" t="s">
        <v>846</v>
      </c>
      <c r="C90" s="75">
        <v>221</v>
      </c>
      <c r="D90" s="75">
        <v>65</v>
      </c>
      <c r="E90" s="75">
        <v>309</v>
      </c>
      <c r="F90" s="76"/>
    </row>
    <row r="91" spans="1:6" s="43" customFormat="1" ht="12.75" customHeight="1">
      <c r="A91" s="53"/>
      <c r="B91" s="264" t="s">
        <v>555</v>
      </c>
      <c r="C91" s="75"/>
      <c r="D91" s="75">
        <v>4906</v>
      </c>
      <c r="E91" s="75"/>
      <c r="F91" s="76"/>
    </row>
    <row r="92" spans="1:6" ht="12.75" customHeight="1">
      <c r="A92" s="53"/>
      <c r="B92" s="17"/>
      <c r="C92" s="75"/>
      <c r="D92" s="75"/>
      <c r="E92" s="75"/>
      <c r="F92" s="10"/>
    </row>
    <row r="93" spans="1:6" s="3" customFormat="1" ht="18" customHeight="1" hidden="1">
      <c r="A93" s="20" t="s">
        <v>379</v>
      </c>
      <c r="B93" s="18" t="s">
        <v>380</v>
      </c>
      <c r="C93" s="82">
        <f>C94+C95</f>
        <v>0</v>
      </c>
      <c r="D93" s="82"/>
      <c r="E93" s="82"/>
      <c r="F93" s="14"/>
    </row>
    <row r="94" spans="1:6" ht="12.75" customHeight="1" hidden="1">
      <c r="A94" s="38"/>
      <c r="B94" s="17" t="s">
        <v>381</v>
      </c>
      <c r="C94" s="75"/>
      <c r="D94" s="75"/>
      <c r="E94" s="75"/>
      <c r="F94" s="10"/>
    </row>
    <row r="95" spans="1:6" ht="16.5" customHeight="1" hidden="1">
      <c r="A95" s="38"/>
      <c r="B95" s="17" t="s">
        <v>382</v>
      </c>
      <c r="C95" s="75"/>
      <c r="D95" s="75"/>
      <c r="E95" s="75"/>
      <c r="F95" s="10"/>
    </row>
    <row r="96" spans="1:6" ht="16.5" customHeight="1" hidden="1">
      <c r="A96" s="38"/>
      <c r="B96" s="17"/>
      <c r="C96" s="75"/>
      <c r="D96" s="75"/>
      <c r="E96" s="75"/>
      <c r="F96" s="10"/>
    </row>
    <row r="97" spans="1:6" s="3" customFormat="1" ht="17.25" customHeight="1">
      <c r="A97" s="20" t="s">
        <v>832</v>
      </c>
      <c r="B97" s="18" t="s">
        <v>833</v>
      </c>
      <c r="C97" s="82">
        <f>C98+C99</f>
        <v>1</v>
      </c>
      <c r="D97" s="82"/>
      <c r="E97" s="82">
        <f>E98+E99</f>
        <v>32</v>
      </c>
      <c r="F97" s="14"/>
    </row>
    <row r="98" spans="1:6" s="43" customFormat="1" ht="15.75" customHeight="1">
      <c r="A98" s="38"/>
      <c r="B98" s="17" t="s">
        <v>383</v>
      </c>
      <c r="C98" s="75">
        <v>1</v>
      </c>
      <c r="D98" s="75"/>
      <c r="E98" s="75">
        <v>8</v>
      </c>
      <c r="F98" s="76"/>
    </row>
    <row r="99" spans="1:6" s="43" customFormat="1" ht="16.5" customHeight="1">
      <c r="A99" s="38"/>
      <c r="B99" s="17" t="s">
        <v>384</v>
      </c>
      <c r="C99" s="93"/>
      <c r="D99" s="75"/>
      <c r="E99" s="75">
        <v>24</v>
      </c>
      <c r="F99" s="76"/>
    </row>
    <row r="100" spans="1:6" s="3" customFormat="1" ht="16.5" customHeight="1" hidden="1">
      <c r="A100" s="20" t="s">
        <v>835</v>
      </c>
      <c r="B100" s="18" t="s">
        <v>836</v>
      </c>
      <c r="C100" s="82"/>
      <c r="D100" s="82"/>
      <c r="E100" s="94"/>
      <c r="F100" s="14"/>
    </row>
    <row r="101" spans="1:6" ht="42.75" customHeight="1" hidden="1">
      <c r="A101" s="22"/>
      <c r="B101" s="17" t="s">
        <v>864</v>
      </c>
      <c r="C101" s="93"/>
      <c r="D101" s="75"/>
      <c r="E101" s="75"/>
      <c r="F101" s="10"/>
    </row>
    <row r="102" spans="1:6" ht="16.5" customHeight="1">
      <c r="A102" s="38"/>
      <c r="B102" s="17"/>
      <c r="C102" s="93"/>
      <c r="D102" s="75"/>
      <c r="E102" s="75"/>
      <c r="F102" s="10"/>
    </row>
    <row r="103" spans="1:6" ht="17.25" customHeight="1">
      <c r="A103" s="20" t="s">
        <v>837</v>
      </c>
      <c r="B103" s="18" t="s">
        <v>838</v>
      </c>
      <c r="C103" s="82">
        <f>C104</f>
        <v>16</v>
      </c>
      <c r="D103" s="82">
        <f>D104</f>
        <v>31</v>
      </c>
      <c r="E103" s="82">
        <f>E104</f>
        <v>390</v>
      </c>
      <c r="F103" s="16">
        <f>F104</f>
        <v>0</v>
      </c>
    </row>
    <row r="104" spans="1:6" s="43" customFormat="1" ht="14.25">
      <c r="A104" s="53"/>
      <c r="B104" s="17" t="s">
        <v>839</v>
      </c>
      <c r="C104" s="75">
        <v>16</v>
      </c>
      <c r="D104" s="75">
        <v>31</v>
      </c>
      <c r="E104" s="75">
        <v>390</v>
      </c>
      <c r="F104" s="76"/>
    </row>
    <row r="105" spans="1:6" ht="28.5" hidden="1">
      <c r="A105" s="53"/>
      <c r="B105" s="17" t="s">
        <v>385</v>
      </c>
      <c r="C105" s="75"/>
      <c r="D105" s="75"/>
      <c r="E105" s="75"/>
      <c r="F105" s="10"/>
    </row>
    <row r="106" spans="1:6" ht="15" thickBot="1">
      <c r="A106" s="95"/>
      <c r="B106" s="84"/>
      <c r="C106" s="86"/>
      <c r="D106" s="86"/>
      <c r="E106" s="86"/>
      <c r="F106" s="10"/>
    </row>
    <row r="107" spans="1:6" s="3" customFormat="1" ht="15.75" customHeight="1">
      <c r="A107" s="20" t="s">
        <v>840</v>
      </c>
      <c r="B107" s="18" t="s">
        <v>386</v>
      </c>
      <c r="C107" s="71">
        <f>C108+C109+C110</f>
        <v>252</v>
      </c>
      <c r="D107" s="71">
        <f>D108+D109+D110</f>
        <v>61</v>
      </c>
      <c r="E107" s="71">
        <f>E108+E109+E110</f>
        <v>611</v>
      </c>
      <c r="F107" s="14"/>
    </row>
    <row r="108" spans="1:6" s="43" customFormat="1" ht="17.25" customHeight="1">
      <c r="A108" s="38"/>
      <c r="B108" s="17" t="s">
        <v>387</v>
      </c>
      <c r="C108" s="74">
        <v>17</v>
      </c>
      <c r="D108" s="74">
        <v>11</v>
      </c>
      <c r="E108" s="75">
        <v>39</v>
      </c>
      <c r="F108" s="76"/>
    </row>
    <row r="109" spans="1:6" s="43" customFormat="1" ht="15" customHeight="1">
      <c r="A109" s="38"/>
      <c r="B109" s="17" t="s">
        <v>388</v>
      </c>
      <c r="C109" s="74">
        <v>212</v>
      </c>
      <c r="D109" s="74">
        <v>42</v>
      </c>
      <c r="E109" s="75">
        <v>570</v>
      </c>
      <c r="F109" s="76"/>
    </row>
    <row r="110" spans="1:6" s="43" customFormat="1" ht="29.25">
      <c r="A110" s="38"/>
      <c r="B110" s="17" t="s">
        <v>389</v>
      </c>
      <c r="C110" s="74">
        <v>23</v>
      </c>
      <c r="D110" s="74">
        <v>8</v>
      </c>
      <c r="E110" s="75">
        <v>2</v>
      </c>
      <c r="F110" s="76"/>
    </row>
    <row r="111" spans="1:6" ht="15">
      <c r="A111" s="38"/>
      <c r="B111" s="17"/>
      <c r="C111" s="74"/>
      <c r="D111" s="74"/>
      <c r="E111" s="75"/>
      <c r="F111" s="10"/>
    </row>
    <row r="112" spans="1:6" s="3" customFormat="1" ht="31.5">
      <c r="A112" s="20" t="s">
        <v>842</v>
      </c>
      <c r="B112" s="52" t="s">
        <v>843</v>
      </c>
      <c r="C112" s="71">
        <f>C113+C116+C119</f>
        <v>3644</v>
      </c>
      <c r="D112" s="71">
        <f>D113+D116+D119</f>
        <v>306</v>
      </c>
      <c r="E112" s="71">
        <f>E113+E116+E119</f>
        <v>353</v>
      </c>
      <c r="F112" s="14"/>
    </row>
    <row r="113" spans="1:6" s="3" customFormat="1" ht="18.75" customHeight="1">
      <c r="A113" s="20" t="s">
        <v>844</v>
      </c>
      <c r="B113" s="18" t="s">
        <v>845</v>
      </c>
      <c r="C113" s="71">
        <f>C114</f>
        <v>3584</v>
      </c>
      <c r="D113" s="71">
        <f>D114</f>
        <v>298</v>
      </c>
      <c r="E113" s="71">
        <f>E114</f>
        <v>188</v>
      </c>
      <c r="F113" s="14"/>
    </row>
    <row r="114" spans="1:6" s="43" customFormat="1" ht="14.25">
      <c r="A114" s="53"/>
      <c r="B114" s="17" t="s">
        <v>846</v>
      </c>
      <c r="C114" s="75">
        <v>3584</v>
      </c>
      <c r="D114" s="75">
        <v>298</v>
      </c>
      <c r="E114" s="75">
        <v>188</v>
      </c>
      <c r="F114" s="76"/>
    </row>
    <row r="115" spans="1:6" ht="14.25">
      <c r="A115" s="53"/>
      <c r="B115" s="17"/>
      <c r="C115" s="75"/>
      <c r="D115" s="75"/>
      <c r="E115" s="75"/>
      <c r="F115" s="10"/>
    </row>
    <row r="116" spans="1:6" s="3" customFormat="1" ht="17.25" customHeight="1">
      <c r="A116" s="20" t="s">
        <v>847</v>
      </c>
      <c r="B116" s="18" t="s">
        <v>848</v>
      </c>
      <c r="C116" s="82">
        <f>C117</f>
        <v>41</v>
      </c>
      <c r="D116" s="82">
        <f>D117</f>
        <v>8</v>
      </c>
      <c r="E116" s="82">
        <f>E117</f>
        <v>8</v>
      </c>
      <c r="F116" s="14"/>
    </row>
    <row r="117" spans="1:6" s="43" customFormat="1" ht="14.25">
      <c r="A117" s="53"/>
      <c r="B117" s="17" t="s">
        <v>849</v>
      </c>
      <c r="C117" s="75">
        <v>41</v>
      </c>
      <c r="D117" s="75">
        <v>8</v>
      </c>
      <c r="E117" s="75">
        <v>8</v>
      </c>
      <c r="F117" s="76"/>
    </row>
    <row r="118" spans="1:6" ht="14.25">
      <c r="A118" s="53"/>
      <c r="B118" s="17"/>
      <c r="C118" s="75"/>
      <c r="D118" s="75"/>
      <c r="E118" s="75"/>
      <c r="F118" s="12"/>
    </row>
    <row r="119" spans="1:6" s="3" customFormat="1" ht="31.5" customHeight="1">
      <c r="A119" s="20" t="s">
        <v>850</v>
      </c>
      <c r="B119" s="18" t="s">
        <v>851</v>
      </c>
      <c r="C119" s="82">
        <f>C120</f>
        <v>19</v>
      </c>
      <c r="D119" s="82"/>
      <c r="E119" s="82">
        <f>E120</f>
        <v>157</v>
      </c>
      <c r="F119" s="13"/>
    </row>
    <row r="120" spans="1:6" s="43" customFormat="1" ht="15">
      <c r="A120" s="38"/>
      <c r="B120" s="17" t="s">
        <v>852</v>
      </c>
      <c r="C120" s="75">
        <v>19</v>
      </c>
      <c r="D120" s="75"/>
      <c r="E120" s="75">
        <v>157</v>
      </c>
      <c r="F120" s="96"/>
    </row>
    <row r="121" spans="1:6" ht="14.25">
      <c r="A121" s="53"/>
      <c r="B121" s="17"/>
      <c r="C121" s="75"/>
      <c r="D121" s="75"/>
      <c r="E121" s="75"/>
      <c r="F121" s="12"/>
    </row>
    <row r="122" spans="1:6" s="3" customFormat="1" ht="15.75">
      <c r="A122" s="20" t="s">
        <v>853</v>
      </c>
      <c r="B122" s="52" t="s">
        <v>854</v>
      </c>
      <c r="C122" s="41">
        <f>C123+C127+C133</f>
        <v>12317</v>
      </c>
      <c r="D122" s="41">
        <f>D123+D127+D133</f>
        <v>3143</v>
      </c>
      <c r="E122" s="41">
        <f>E123+E127+E133</f>
        <v>2341</v>
      </c>
      <c r="F122" s="97">
        <f>F123+F127</f>
        <v>0</v>
      </c>
    </row>
    <row r="123" spans="1:5" s="98" customFormat="1" ht="16.5" customHeight="1">
      <c r="A123" s="20" t="s">
        <v>855</v>
      </c>
      <c r="B123" s="18" t="s">
        <v>856</v>
      </c>
      <c r="C123" s="41">
        <f>C124+C125</f>
        <v>12040</v>
      </c>
      <c r="D123" s="41">
        <f>D124+D125</f>
        <v>2968</v>
      </c>
      <c r="E123" s="41">
        <f>E124+E125</f>
        <v>2332</v>
      </c>
    </row>
    <row r="124" spans="1:5" s="43" customFormat="1" ht="16.5" customHeight="1">
      <c r="A124" s="38"/>
      <c r="B124" s="17" t="s">
        <v>390</v>
      </c>
      <c r="C124" s="99">
        <v>12040</v>
      </c>
      <c r="D124" s="99">
        <v>2968</v>
      </c>
      <c r="E124" s="99">
        <v>2332</v>
      </c>
    </row>
    <row r="125" spans="1:5" s="43" customFormat="1" ht="16.5" customHeight="1" hidden="1">
      <c r="A125" s="38"/>
      <c r="B125" s="17" t="s">
        <v>812</v>
      </c>
      <c r="C125" s="99">
        <v>0</v>
      </c>
      <c r="D125" s="99"/>
      <c r="E125" s="99"/>
    </row>
    <row r="126" spans="1:5" ht="16.5" customHeight="1">
      <c r="A126" s="38"/>
      <c r="B126" s="17"/>
      <c r="C126" s="99"/>
      <c r="D126" s="99"/>
      <c r="E126" s="99"/>
    </row>
    <row r="127" spans="1:5" s="3" customFormat="1" ht="18.75" customHeight="1">
      <c r="A127" s="20" t="s">
        <v>857</v>
      </c>
      <c r="B127" s="18" t="s">
        <v>858</v>
      </c>
      <c r="C127" s="41">
        <f>C128+C129+C130+C132</f>
        <v>115</v>
      </c>
      <c r="D127" s="41">
        <f>D128+D129+D130+D132</f>
        <v>175</v>
      </c>
      <c r="E127" s="41">
        <f>E128+E129+E130+E132</f>
        <v>9</v>
      </c>
    </row>
    <row r="128" spans="1:5" s="43" customFormat="1" ht="33" customHeight="1">
      <c r="A128" s="38"/>
      <c r="B128" s="92" t="s">
        <v>378</v>
      </c>
      <c r="C128" s="39"/>
      <c r="D128" s="99">
        <v>85</v>
      </c>
      <c r="E128" s="99">
        <v>6</v>
      </c>
    </row>
    <row r="129" spans="1:5" s="43" customFormat="1" ht="15">
      <c r="A129" s="38"/>
      <c r="B129" s="17" t="s">
        <v>391</v>
      </c>
      <c r="C129" s="99">
        <v>110</v>
      </c>
      <c r="D129" s="99">
        <v>1</v>
      </c>
      <c r="E129" s="99">
        <v>3</v>
      </c>
    </row>
    <row r="130" spans="1:5" s="43" customFormat="1" ht="15">
      <c r="A130" s="38"/>
      <c r="B130" s="17" t="s">
        <v>392</v>
      </c>
      <c r="C130" s="99">
        <v>5</v>
      </c>
      <c r="D130" s="99">
        <v>89</v>
      </c>
      <c r="E130" s="99"/>
    </row>
    <row r="131" spans="1:5" ht="29.25" hidden="1">
      <c r="A131" s="38"/>
      <c r="B131" s="17" t="s">
        <v>393</v>
      </c>
      <c r="C131" s="99"/>
      <c r="D131" s="99"/>
      <c r="E131" s="99"/>
    </row>
    <row r="132" spans="1:7" s="43" customFormat="1" ht="17.25" customHeight="1">
      <c r="A132" s="38"/>
      <c r="B132" s="17" t="s">
        <v>812</v>
      </c>
      <c r="C132" s="99">
        <v>0</v>
      </c>
      <c r="D132" s="39"/>
      <c r="E132" s="39"/>
      <c r="G132" s="100"/>
    </row>
    <row r="133" spans="1:5" s="101" customFormat="1" ht="31.5" customHeight="1">
      <c r="A133" s="20" t="s">
        <v>859</v>
      </c>
      <c r="B133" s="18" t="s">
        <v>860</v>
      </c>
      <c r="C133" s="41">
        <v>162</v>
      </c>
      <c r="D133" s="41"/>
      <c r="E133" s="41"/>
    </row>
    <row r="134" spans="1:5" ht="15">
      <c r="A134" s="38"/>
      <c r="B134" s="17"/>
      <c r="C134" s="99"/>
      <c r="D134" s="99"/>
      <c r="E134" s="99"/>
    </row>
    <row r="135" spans="1:5" s="3" customFormat="1" ht="15.75">
      <c r="A135" s="20">
        <v>1000</v>
      </c>
      <c r="B135" s="52" t="s">
        <v>861</v>
      </c>
      <c r="C135" s="41">
        <f>C136+C142</f>
        <v>27879</v>
      </c>
      <c r="D135" s="41">
        <f>D136+D142</f>
        <v>19862</v>
      </c>
      <c r="E135" s="41">
        <f>E136+E142</f>
        <v>6547</v>
      </c>
    </row>
    <row r="136" spans="1:5" s="3" customFormat="1" ht="17.25" customHeight="1">
      <c r="A136" s="20">
        <v>1002</v>
      </c>
      <c r="B136" s="18" t="s">
        <v>862</v>
      </c>
      <c r="C136" s="41">
        <f>C137+C138+C139+C140</f>
        <v>91</v>
      </c>
      <c r="D136" s="41">
        <f>D137+D138+D139+D140</f>
        <v>79</v>
      </c>
      <c r="E136" s="41">
        <f>E137+E138+E139+E140</f>
        <v>279</v>
      </c>
    </row>
    <row r="137" spans="1:5" s="43" customFormat="1" ht="43.5">
      <c r="A137" s="38"/>
      <c r="B137" s="17" t="s">
        <v>394</v>
      </c>
      <c r="C137" s="99">
        <v>16</v>
      </c>
      <c r="D137" s="99">
        <v>14</v>
      </c>
      <c r="E137" s="99">
        <v>4</v>
      </c>
    </row>
    <row r="138" spans="1:5" s="43" customFormat="1" ht="14.25">
      <c r="A138" s="53"/>
      <c r="B138" s="17" t="s">
        <v>395</v>
      </c>
      <c r="C138" s="99">
        <v>28</v>
      </c>
      <c r="D138" s="99">
        <v>13</v>
      </c>
      <c r="E138" s="99">
        <v>17</v>
      </c>
    </row>
    <row r="139" spans="1:5" s="43" customFormat="1" ht="18.75" customHeight="1">
      <c r="A139" s="53"/>
      <c r="B139" s="17" t="s">
        <v>863</v>
      </c>
      <c r="C139" s="99">
        <v>36</v>
      </c>
      <c r="D139" s="99">
        <v>52</v>
      </c>
      <c r="E139" s="99">
        <v>36</v>
      </c>
    </row>
    <row r="140" spans="1:5" s="43" customFormat="1" ht="29.25" customHeight="1">
      <c r="A140" s="53"/>
      <c r="B140" s="17" t="s">
        <v>396</v>
      </c>
      <c r="C140" s="99">
        <v>11</v>
      </c>
      <c r="D140" s="99"/>
      <c r="E140" s="99">
        <v>222</v>
      </c>
    </row>
    <row r="141" spans="1:5" ht="24.75" customHeight="1">
      <c r="A141" s="53"/>
      <c r="B141" s="17"/>
      <c r="C141" s="99"/>
      <c r="D141" s="99"/>
      <c r="E141" s="99"/>
    </row>
    <row r="142" spans="1:5" s="3" customFormat="1" ht="18" customHeight="1">
      <c r="A142" s="20">
        <v>1003</v>
      </c>
      <c r="B142" s="102" t="s">
        <v>533</v>
      </c>
      <c r="C142" s="41">
        <f>C143+C144+C145+C146+C148+C150</f>
        <v>27788</v>
      </c>
      <c r="D142" s="41">
        <f>D143+D144+D145+D146+D148+D150</f>
        <v>19783</v>
      </c>
      <c r="E142" s="41">
        <f>E143+E144+E145+E146+E148+E150</f>
        <v>6268</v>
      </c>
    </row>
    <row r="143" spans="1:5" s="43" customFormat="1" ht="29.25">
      <c r="A143" s="38"/>
      <c r="B143" s="77" t="s">
        <v>397</v>
      </c>
      <c r="C143" s="99">
        <v>26288</v>
      </c>
      <c r="D143" s="99">
        <v>19783</v>
      </c>
      <c r="E143" s="99">
        <v>121</v>
      </c>
    </row>
    <row r="144" spans="1:5" s="43" customFormat="1" ht="29.25">
      <c r="A144" s="38"/>
      <c r="B144" s="77" t="s">
        <v>398</v>
      </c>
      <c r="C144" s="99">
        <v>1451</v>
      </c>
      <c r="D144" s="99"/>
      <c r="E144" s="99">
        <v>10</v>
      </c>
    </row>
    <row r="145" spans="1:5" s="43" customFormat="1" ht="43.5">
      <c r="A145" s="38"/>
      <c r="B145" s="77" t="s">
        <v>399</v>
      </c>
      <c r="C145" s="99"/>
      <c r="D145" s="99"/>
      <c r="E145" s="99">
        <v>724</v>
      </c>
    </row>
    <row r="146" spans="1:5" s="43" customFormat="1" ht="57" customHeight="1">
      <c r="A146" s="38"/>
      <c r="B146" s="77" t="s">
        <v>400</v>
      </c>
      <c r="C146" s="99"/>
      <c r="D146" s="99"/>
      <c r="E146" s="99">
        <v>5400</v>
      </c>
    </row>
    <row r="147" spans="1:5" s="43" customFormat="1" ht="0.75" customHeight="1" hidden="1">
      <c r="A147" s="38"/>
      <c r="B147" s="17" t="s">
        <v>395</v>
      </c>
      <c r="C147" s="99"/>
      <c r="D147" s="99"/>
      <c r="E147" s="99"/>
    </row>
    <row r="148" spans="1:5" s="43" customFormat="1" ht="15">
      <c r="A148" s="38"/>
      <c r="B148" s="77" t="s">
        <v>401</v>
      </c>
      <c r="C148" s="99">
        <v>49</v>
      </c>
      <c r="D148" s="99"/>
      <c r="E148" s="99"/>
    </row>
    <row r="149" spans="1:5" ht="29.25" hidden="1">
      <c r="A149" s="38"/>
      <c r="B149" s="17" t="s">
        <v>402</v>
      </c>
      <c r="C149" s="99"/>
      <c r="D149" s="99"/>
      <c r="E149" s="99"/>
    </row>
    <row r="150" spans="1:5" s="43" customFormat="1" ht="15">
      <c r="A150" s="38"/>
      <c r="B150" s="17" t="s">
        <v>403</v>
      </c>
      <c r="C150" s="99"/>
      <c r="D150" s="99"/>
      <c r="E150" s="99">
        <v>13</v>
      </c>
    </row>
    <row r="151" spans="1:5" ht="15">
      <c r="A151" s="103"/>
      <c r="B151" s="104"/>
      <c r="C151" s="105"/>
      <c r="D151" s="105"/>
      <c r="E151" s="106"/>
    </row>
    <row r="152" spans="1:6" s="3" customFormat="1" ht="16.5" thickBot="1">
      <c r="A152" s="107"/>
      <c r="B152" s="108" t="s">
        <v>5</v>
      </c>
      <c r="C152" s="109">
        <f>C135+C122+C112+C84+C81+C67+C57+C42+C12</f>
        <v>154214</v>
      </c>
      <c r="D152" s="109">
        <f>D135+D122+D112+D84+D81+D67+D57+D42+D12</f>
        <v>67145</v>
      </c>
      <c r="E152" s="109">
        <f>E135+E122+E112+E84+E81+E67+E57+E42+E12</f>
        <v>260961</v>
      </c>
      <c r="F152" s="110">
        <f>F12+F42+F57+F67+F84+F112+F122+F135</f>
        <v>0</v>
      </c>
    </row>
    <row r="153" spans="1:5" ht="12.75">
      <c r="A153" s="111"/>
      <c r="B153" s="112"/>
      <c r="C153" s="113"/>
      <c r="D153" s="113"/>
      <c r="E153" s="114"/>
    </row>
    <row r="154" spans="1:5" ht="12.75">
      <c r="A154" s="111"/>
      <c r="B154" s="112"/>
      <c r="C154" s="113"/>
      <c r="D154" s="113"/>
      <c r="E154" s="114"/>
    </row>
    <row r="155" spans="1:5" ht="12.75">
      <c r="A155" s="111"/>
      <c r="B155" s="112"/>
      <c r="C155" s="113"/>
      <c r="D155" s="113"/>
      <c r="E155" s="114"/>
    </row>
    <row r="156" spans="1:5" ht="12.75">
      <c r="A156" s="111"/>
      <c r="B156" s="112"/>
      <c r="C156" s="113"/>
      <c r="D156" s="113"/>
      <c r="E156" s="114"/>
    </row>
    <row r="157" spans="1:5" ht="12.75">
      <c r="A157" s="111"/>
      <c r="B157" s="112"/>
      <c r="C157" s="113"/>
      <c r="D157" s="113"/>
      <c r="E157" s="114"/>
    </row>
    <row r="158" spans="1:5" ht="12.75">
      <c r="A158" s="111"/>
      <c r="B158" s="112"/>
      <c r="C158" s="113"/>
      <c r="D158" s="113"/>
      <c r="E158" s="114"/>
    </row>
    <row r="159" spans="1:5" ht="12.75">
      <c r="A159" s="111"/>
      <c r="B159" s="112"/>
      <c r="C159" s="113"/>
      <c r="D159" s="113"/>
      <c r="E159" s="114"/>
    </row>
    <row r="160" spans="1:5" ht="12.75">
      <c r="A160" s="111"/>
      <c r="B160" s="112"/>
      <c r="C160" s="113"/>
      <c r="D160" s="113"/>
      <c r="E160" s="114"/>
    </row>
    <row r="161" spans="1:5" ht="12.75">
      <c r="A161" s="111"/>
      <c r="B161" s="112"/>
      <c r="C161" s="113"/>
      <c r="D161" s="113"/>
      <c r="E161" s="114"/>
    </row>
    <row r="162" spans="1:5" ht="12.75">
      <c r="A162" s="111"/>
      <c r="B162" s="112"/>
      <c r="C162" s="113"/>
      <c r="D162" s="113"/>
      <c r="E162" s="114"/>
    </row>
    <row r="163" spans="1:5" ht="12.75">
      <c r="A163" s="111"/>
      <c r="B163" s="112"/>
      <c r="C163" s="113"/>
      <c r="D163" s="113"/>
      <c r="E163" s="114"/>
    </row>
    <row r="164" spans="1:5" ht="12.75">
      <c r="A164" s="111"/>
      <c r="B164" s="112"/>
      <c r="C164" s="113"/>
      <c r="D164" s="113"/>
      <c r="E164" s="114"/>
    </row>
    <row r="165" spans="1:5" ht="12.75">
      <c r="A165" s="111"/>
      <c r="B165" s="112"/>
      <c r="C165" s="113"/>
      <c r="D165" s="113"/>
      <c r="E165" s="114"/>
    </row>
    <row r="166" spans="1:5" ht="12.75">
      <c r="A166" s="111"/>
      <c r="B166" s="112"/>
      <c r="C166" s="113"/>
      <c r="D166" s="113"/>
      <c r="E166" s="114"/>
    </row>
    <row r="167" spans="1:5" ht="12.75">
      <c r="A167" s="111"/>
      <c r="B167" s="112"/>
      <c r="C167" s="113"/>
      <c r="D167" s="113"/>
      <c r="E167" s="114"/>
    </row>
    <row r="168" spans="1:5" ht="12.75">
      <c r="A168" s="111"/>
      <c r="B168" s="112"/>
      <c r="C168" s="113"/>
      <c r="D168" s="113"/>
      <c r="E168" s="114"/>
    </row>
    <row r="169" spans="1:5" ht="12.75">
      <c r="A169" s="111"/>
      <c r="B169" s="112"/>
      <c r="C169" s="113"/>
      <c r="D169" s="113"/>
      <c r="E169" s="114"/>
    </row>
    <row r="170" spans="1:5" ht="12.75">
      <c r="A170" s="111"/>
      <c r="B170" s="112"/>
      <c r="C170" s="113"/>
      <c r="D170" s="113"/>
      <c r="E170" s="114"/>
    </row>
    <row r="171" spans="1:5" ht="12.75">
      <c r="A171" s="111"/>
      <c r="B171" s="112"/>
      <c r="C171" s="113"/>
      <c r="D171" s="113"/>
      <c r="E171" s="114"/>
    </row>
    <row r="172" spans="1:5" ht="12.75">
      <c r="A172" s="111"/>
      <c r="B172" s="112"/>
      <c r="C172" s="113"/>
      <c r="D172" s="113"/>
      <c r="E172" s="114"/>
    </row>
    <row r="173" spans="1:5" ht="12.75">
      <c r="A173" s="111"/>
      <c r="B173" s="112"/>
      <c r="C173" s="113"/>
      <c r="D173" s="113"/>
      <c r="E173" s="114"/>
    </row>
    <row r="174" spans="1:5" ht="12.75">
      <c r="A174" s="111"/>
      <c r="B174" s="112"/>
      <c r="C174" s="113"/>
      <c r="D174" s="113"/>
      <c r="E174" s="114"/>
    </row>
    <row r="175" spans="1:5" ht="12.75">
      <c r="A175" s="111"/>
      <c r="B175" s="112"/>
      <c r="C175" s="113"/>
      <c r="D175" s="113"/>
      <c r="E175" s="114"/>
    </row>
    <row r="176" spans="1:5" ht="12.75">
      <c r="A176" s="111"/>
      <c r="B176" s="112"/>
      <c r="C176" s="113"/>
      <c r="D176" s="113"/>
      <c r="E176" s="114"/>
    </row>
    <row r="177" spans="1:5" ht="12.75">
      <c r="A177" s="111"/>
      <c r="B177" s="112"/>
      <c r="C177" s="113"/>
      <c r="D177" s="113"/>
      <c r="E177" s="114"/>
    </row>
    <row r="178" spans="1:5" ht="12.75">
      <c r="A178" s="111"/>
      <c r="B178" s="112"/>
      <c r="C178" s="113"/>
      <c r="D178" s="113"/>
      <c r="E178" s="114"/>
    </row>
    <row r="179" spans="1:5" ht="12.75">
      <c r="A179" s="111"/>
      <c r="B179" s="112"/>
      <c r="C179" s="113"/>
      <c r="D179" s="113"/>
      <c r="E179" s="114"/>
    </row>
    <row r="180" spans="1:5" ht="12.75">
      <c r="A180" s="111"/>
      <c r="B180" s="112"/>
      <c r="C180" s="113"/>
      <c r="D180" s="113"/>
      <c r="E180" s="114"/>
    </row>
    <row r="181" spans="1:5" ht="12.75">
      <c r="A181" s="111"/>
      <c r="B181" s="112"/>
      <c r="C181" s="113"/>
      <c r="D181" s="113"/>
      <c r="E181" s="114"/>
    </row>
    <row r="182" spans="1:5" ht="12.75">
      <c r="A182" s="111"/>
      <c r="B182" s="112"/>
      <c r="C182" s="113"/>
      <c r="D182" s="113"/>
      <c r="E182" s="114"/>
    </row>
    <row r="183" spans="1:5" ht="12.75">
      <c r="A183" s="111"/>
      <c r="B183" s="112"/>
      <c r="C183" s="113"/>
      <c r="D183" s="113"/>
      <c r="E183" s="114"/>
    </row>
    <row r="184" spans="1:5" ht="12.75">
      <c r="A184" s="111"/>
      <c r="B184" s="112"/>
      <c r="C184" s="113"/>
      <c r="D184" s="113"/>
      <c r="E184" s="114"/>
    </row>
    <row r="185" spans="1:5" ht="12.75">
      <c r="A185" s="111"/>
      <c r="B185" s="112"/>
      <c r="C185" s="113"/>
      <c r="D185" s="113"/>
      <c r="E185" s="114"/>
    </row>
    <row r="186" spans="1:5" ht="12.75">
      <c r="A186" s="111"/>
      <c r="B186" s="112"/>
      <c r="C186" s="113"/>
      <c r="D186" s="113"/>
      <c r="E186" s="114"/>
    </row>
    <row r="187" spans="1:5" ht="12.75">
      <c r="A187" s="111"/>
      <c r="B187" s="112"/>
      <c r="C187" s="113"/>
      <c r="D187" s="113"/>
      <c r="E187" s="114"/>
    </row>
    <row r="188" spans="1:5" ht="12.75">
      <c r="A188" s="111"/>
      <c r="B188" s="112"/>
      <c r="C188" s="113"/>
      <c r="D188" s="113"/>
      <c r="E188" s="114"/>
    </row>
    <row r="189" spans="1:5" ht="12.75">
      <c r="A189" s="111"/>
      <c r="B189" s="112"/>
      <c r="C189" s="113"/>
      <c r="D189" s="113"/>
      <c r="E189" s="114"/>
    </row>
    <row r="190" spans="1:5" ht="12.75">
      <c r="A190" s="111"/>
      <c r="B190" s="112"/>
      <c r="C190" s="113"/>
      <c r="D190" s="113"/>
      <c r="E190" s="114"/>
    </row>
    <row r="191" spans="1:5" ht="12.75">
      <c r="A191" s="111"/>
      <c r="B191" s="112"/>
      <c r="C191" s="113"/>
      <c r="D191" s="113"/>
      <c r="E191" s="114"/>
    </row>
    <row r="192" spans="1:5" ht="12.75">
      <c r="A192" s="111"/>
      <c r="B192" s="112"/>
      <c r="C192" s="113"/>
      <c r="D192" s="113"/>
      <c r="E192" s="114"/>
    </row>
    <row r="193" spans="1:5" ht="12.75">
      <c r="A193" s="111"/>
      <c r="B193" s="112"/>
      <c r="C193" s="113"/>
      <c r="D193" s="113"/>
      <c r="E193" s="114"/>
    </row>
    <row r="194" spans="1:5" ht="12.75">
      <c r="A194" s="111"/>
      <c r="B194" s="112"/>
      <c r="C194" s="113"/>
      <c r="D194" s="113"/>
      <c r="E194" s="114"/>
    </row>
    <row r="195" spans="1:5" ht="12.75">
      <c r="A195" s="111"/>
      <c r="B195" s="112"/>
      <c r="C195" s="113"/>
      <c r="D195" s="113"/>
      <c r="E195" s="114"/>
    </row>
    <row r="196" spans="1:5" ht="12.75">
      <c r="A196" s="111"/>
      <c r="B196" s="112"/>
      <c r="C196" s="113"/>
      <c r="D196" s="113"/>
      <c r="E196" s="114"/>
    </row>
    <row r="197" spans="1:5" ht="12.75">
      <c r="A197" s="111"/>
      <c r="B197" s="112"/>
      <c r="C197" s="113"/>
      <c r="D197" s="113"/>
      <c r="E197" s="114"/>
    </row>
    <row r="198" spans="1:5" ht="12.75">
      <c r="A198" s="111"/>
      <c r="B198" s="112"/>
      <c r="C198" s="113"/>
      <c r="D198" s="113"/>
      <c r="E198" s="114"/>
    </row>
    <row r="199" spans="1:5" ht="12.75">
      <c r="A199" s="111"/>
      <c r="B199" s="112"/>
      <c r="C199" s="113"/>
      <c r="D199" s="113"/>
      <c r="E199" s="114"/>
    </row>
    <row r="200" spans="1:5" ht="12.75">
      <c r="A200" s="111"/>
      <c r="B200" s="112"/>
      <c r="C200" s="113"/>
      <c r="D200" s="113"/>
      <c r="E200" s="114"/>
    </row>
    <row r="201" spans="1:5" ht="12.75">
      <c r="A201" s="111"/>
      <c r="B201" s="112"/>
      <c r="C201" s="113"/>
      <c r="D201" s="113"/>
      <c r="E201" s="114"/>
    </row>
    <row r="202" spans="1:5" ht="12.75">
      <c r="A202" s="111"/>
      <c r="B202" s="112"/>
      <c r="C202" s="113"/>
      <c r="D202" s="113"/>
      <c r="E202" s="114"/>
    </row>
    <row r="203" spans="1:5" ht="12.75">
      <c r="A203" s="111"/>
      <c r="B203" s="112"/>
      <c r="C203" s="113"/>
      <c r="D203" s="113"/>
      <c r="E203" s="114"/>
    </row>
    <row r="204" spans="1:5" ht="12.75">
      <c r="A204" s="111"/>
      <c r="B204" s="112"/>
      <c r="C204" s="113"/>
      <c r="D204" s="113"/>
      <c r="E204" s="114"/>
    </row>
    <row r="205" spans="1:5" ht="12.75">
      <c r="A205" s="111"/>
      <c r="B205" s="112"/>
      <c r="C205" s="113"/>
      <c r="D205" s="113"/>
      <c r="E205" s="114"/>
    </row>
    <row r="206" spans="1:5" ht="12.75">
      <c r="A206" s="111"/>
      <c r="B206" s="112"/>
      <c r="C206" s="113"/>
      <c r="D206" s="113"/>
      <c r="E206" s="114"/>
    </row>
    <row r="207" spans="1:5" ht="12.75">
      <c r="A207" s="111"/>
      <c r="B207" s="112"/>
      <c r="C207" s="113"/>
      <c r="D207" s="113"/>
      <c r="E207" s="114"/>
    </row>
    <row r="208" spans="1:5" ht="12.75">
      <c r="A208" s="111"/>
      <c r="B208" s="112"/>
      <c r="C208" s="113"/>
      <c r="D208" s="113"/>
      <c r="E208" s="114"/>
    </row>
    <row r="209" spans="1:5" ht="12.75">
      <c r="A209" s="111"/>
      <c r="B209" s="112"/>
      <c r="C209" s="113"/>
      <c r="D209" s="113"/>
      <c r="E209" s="114"/>
    </row>
    <row r="210" spans="1:5" ht="12.75">
      <c r="A210" s="111"/>
      <c r="B210" s="112"/>
      <c r="C210" s="113"/>
      <c r="D210" s="113"/>
      <c r="E210" s="114"/>
    </row>
    <row r="211" spans="1:5" ht="12.75">
      <c r="A211" s="111"/>
      <c r="B211" s="112"/>
      <c r="C211" s="113"/>
      <c r="D211" s="113"/>
      <c r="E211" s="114"/>
    </row>
    <row r="212" spans="1:5" ht="12.75">
      <c r="A212" s="111"/>
      <c r="B212" s="112"/>
      <c r="C212" s="113"/>
      <c r="D212" s="113"/>
      <c r="E212" s="114"/>
    </row>
    <row r="213" spans="1:5" ht="12.75">
      <c r="A213" s="111"/>
      <c r="B213" s="112"/>
      <c r="C213" s="113"/>
      <c r="D213" s="113"/>
      <c r="E213" s="114"/>
    </row>
    <row r="214" spans="1:5" ht="12.75">
      <c r="A214" s="111"/>
      <c r="B214" s="112"/>
      <c r="C214" s="113"/>
      <c r="D214" s="113"/>
      <c r="E214" s="114"/>
    </row>
    <row r="215" spans="1:5" ht="12.75">
      <c r="A215" s="111"/>
      <c r="B215" s="112"/>
      <c r="C215" s="113"/>
      <c r="D215" s="113"/>
      <c r="E215" s="114"/>
    </row>
    <row r="216" spans="1:5" ht="12.75">
      <c r="A216" s="111"/>
      <c r="B216" s="112"/>
      <c r="C216" s="113"/>
      <c r="D216" s="113"/>
      <c r="E216" s="114"/>
    </row>
    <row r="217" spans="1:5" ht="12.75">
      <c r="A217" s="111"/>
      <c r="B217" s="112"/>
      <c r="C217" s="113"/>
      <c r="D217" s="113"/>
      <c r="E217" s="114"/>
    </row>
    <row r="218" spans="1:5" ht="12.75">
      <c r="A218" s="111"/>
      <c r="B218" s="112"/>
      <c r="C218" s="113"/>
      <c r="D218" s="113"/>
      <c r="E218" s="114"/>
    </row>
    <row r="219" spans="1:5" ht="12.75">
      <c r="A219" s="111"/>
      <c r="B219" s="112"/>
      <c r="C219" s="113"/>
      <c r="D219" s="113"/>
      <c r="E219" s="114"/>
    </row>
    <row r="220" spans="1:5" ht="12.75">
      <c r="A220" s="111"/>
      <c r="B220" s="112"/>
      <c r="C220" s="113"/>
      <c r="D220" s="113"/>
      <c r="E220" s="114"/>
    </row>
    <row r="221" spans="1:5" ht="12.75">
      <c r="A221" s="111"/>
      <c r="B221" s="112"/>
      <c r="C221" s="113"/>
      <c r="D221" s="113"/>
      <c r="E221" s="114"/>
    </row>
    <row r="222" spans="1:5" ht="12.75">
      <c r="A222" s="111"/>
      <c r="B222" s="112"/>
      <c r="C222" s="113"/>
      <c r="D222" s="113"/>
      <c r="E222" s="114"/>
    </row>
    <row r="223" spans="1:5" ht="12.75">
      <c r="A223" s="111"/>
      <c r="B223" s="112"/>
      <c r="C223" s="113"/>
      <c r="D223" s="113"/>
      <c r="E223" s="114"/>
    </row>
    <row r="224" spans="1:5" ht="12.75">
      <c r="A224" s="111"/>
      <c r="B224" s="112"/>
      <c r="C224" s="113"/>
      <c r="D224" s="113"/>
      <c r="E224" s="114"/>
    </row>
    <row r="225" spans="1:5" ht="12.75">
      <c r="A225" s="111"/>
      <c r="B225" s="112"/>
      <c r="C225" s="113"/>
      <c r="D225" s="113"/>
      <c r="E225" s="114"/>
    </row>
    <row r="226" spans="1:5" ht="12.75">
      <c r="A226" s="111"/>
      <c r="B226" s="112"/>
      <c r="C226" s="113"/>
      <c r="D226" s="113"/>
      <c r="E226" s="114"/>
    </row>
    <row r="227" spans="1:5" ht="12.75">
      <c r="A227" s="111"/>
      <c r="B227" s="112"/>
      <c r="C227" s="113"/>
      <c r="D227" s="113"/>
      <c r="E227" s="114"/>
    </row>
    <row r="228" spans="1:5" ht="12.75">
      <c r="A228" s="111"/>
      <c r="B228" s="112"/>
      <c r="C228" s="113"/>
      <c r="D228" s="113"/>
      <c r="E228" s="114"/>
    </row>
    <row r="229" spans="1:5" ht="12.75">
      <c r="A229" s="111"/>
      <c r="B229" s="112"/>
      <c r="C229" s="113"/>
      <c r="D229" s="113"/>
      <c r="E229" s="114"/>
    </row>
    <row r="230" spans="1:5" ht="12.75">
      <c r="A230" s="111"/>
      <c r="B230" s="112"/>
      <c r="C230" s="113"/>
      <c r="D230" s="113"/>
      <c r="E230" s="114"/>
    </row>
    <row r="231" spans="1:5" ht="12.75">
      <c r="A231" s="111"/>
      <c r="B231" s="112"/>
      <c r="C231" s="113"/>
      <c r="D231" s="113"/>
      <c r="E231" s="114"/>
    </row>
    <row r="232" spans="1:5" ht="12.75">
      <c r="A232" s="111"/>
      <c r="B232" s="112"/>
      <c r="C232" s="113"/>
      <c r="D232" s="113"/>
      <c r="E232" s="114"/>
    </row>
    <row r="233" spans="1:5" ht="12.75">
      <c r="A233" s="111"/>
      <c r="B233" s="112"/>
      <c r="C233" s="113"/>
      <c r="D233" s="113"/>
      <c r="E233" s="114"/>
    </row>
    <row r="234" spans="1:5" ht="12.75">
      <c r="A234" s="111"/>
      <c r="B234" s="112"/>
      <c r="C234" s="113"/>
      <c r="D234" s="113"/>
      <c r="E234" s="114"/>
    </row>
    <row r="235" spans="1:5" ht="12.75">
      <c r="A235" s="111"/>
      <c r="B235" s="112"/>
      <c r="C235" s="113"/>
      <c r="D235" s="113"/>
      <c r="E235" s="114"/>
    </row>
    <row r="236" spans="1:5" ht="12.75">
      <c r="A236" s="111"/>
      <c r="B236" s="112"/>
      <c r="C236" s="113"/>
      <c r="D236" s="113"/>
      <c r="E236" s="114"/>
    </row>
    <row r="237" spans="1:5" ht="12.75">
      <c r="A237" s="111"/>
      <c r="B237" s="112"/>
      <c r="C237" s="113"/>
      <c r="D237" s="113"/>
      <c r="E237" s="114"/>
    </row>
    <row r="238" spans="1:5" ht="12.75">
      <c r="A238" s="111"/>
      <c r="B238" s="112"/>
      <c r="C238" s="113"/>
      <c r="D238" s="113"/>
      <c r="E238" s="114"/>
    </row>
    <row r="239" spans="1:5" ht="12.75">
      <c r="A239" s="111"/>
      <c r="B239" s="112"/>
      <c r="C239" s="113"/>
      <c r="D239" s="113"/>
      <c r="E239" s="114"/>
    </row>
    <row r="240" spans="1:5" ht="12.75">
      <c r="A240" s="111"/>
      <c r="B240" s="112"/>
      <c r="C240" s="113"/>
      <c r="D240" s="113"/>
      <c r="E240" s="114"/>
    </row>
    <row r="241" spans="1:5" ht="12.75">
      <c r="A241" s="111"/>
      <c r="B241" s="112"/>
      <c r="C241" s="113"/>
      <c r="D241" s="113"/>
      <c r="E241" s="114"/>
    </row>
    <row r="242" spans="1:5" ht="12.75">
      <c r="A242" s="111"/>
      <c r="B242" s="112"/>
      <c r="C242" s="113"/>
      <c r="D242" s="113"/>
      <c r="E242" s="114"/>
    </row>
    <row r="243" spans="1:5" ht="12.75">
      <c r="A243" s="111"/>
      <c r="B243" s="112"/>
      <c r="C243" s="113"/>
      <c r="D243" s="113"/>
      <c r="E243" s="114"/>
    </row>
    <row r="244" spans="1:5" ht="12.75">
      <c r="A244" s="111"/>
      <c r="B244" s="112"/>
      <c r="C244" s="113"/>
      <c r="D244" s="113"/>
      <c r="E244" s="114"/>
    </row>
    <row r="245" spans="1:5" ht="12.75">
      <c r="A245" s="111"/>
      <c r="B245" s="112"/>
      <c r="C245" s="113"/>
      <c r="D245" s="113"/>
      <c r="E245" s="114"/>
    </row>
    <row r="246" spans="1:5" ht="12.75">
      <c r="A246" s="111"/>
      <c r="B246" s="112"/>
      <c r="C246" s="113"/>
      <c r="D246" s="113"/>
      <c r="E246" s="114"/>
    </row>
    <row r="247" spans="1:5" ht="12.75">
      <c r="A247" s="111"/>
      <c r="B247" s="112"/>
      <c r="C247" s="113"/>
      <c r="D247" s="113"/>
      <c r="E247" s="114"/>
    </row>
    <row r="248" spans="1:5" ht="12.75">
      <c r="A248" s="111"/>
      <c r="B248" s="112"/>
      <c r="C248" s="113"/>
      <c r="D248" s="113"/>
      <c r="E248" s="114"/>
    </row>
    <row r="249" spans="1:5" ht="12.75">
      <c r="A249" s="111"/>
      <c r="B249" s="112"/>
      <c r="C249" s="113"/>
      <c r="D249" s="113"/>
      <c r="E249" s="114"/>
    </row>
    <row r="250" spans="1:5" ht="12.75">
      <c r="A250" s="111"/>
      <c r="B250" s="112"/>
      <c r="C250" s="113"/>
      <c r="D250" s="113"/>
      <c r="E250" s="114"/>
    </row>
    <row r="251" spans="1:5" ht="12.75">
      <c r="A251" s="111"/>
      <c r="B251" s="112"/>
      <c r="C251" s="113"/>
      <c r="D251" s="113"/>
      <c r="E251" s="114"/>
    </row>
    <row r="252" spans="1:5" ht="12.75">
      <c r="A252" s="111"/>
      <c r="B252" s="112"/>
      <c r="C252" s="113"/>
      <c r="D252" s="113"/>
      <c r="E252" s="114"/>
    </row>
    <row r="253" spans="1:5" ht="12.75">
      <c r="A253" s="111"/>
      <c r="B253" s="112"/>
      <c r="C253" s="113"/>
      <c r="D253" s="113"/>
      <c r="E253" s="114"/>
    </row>
    <row r="254" spans="1:5" ht="12.75">
      <c r="A254" s="111"/>
      <c r="B254" s="112"/>
      <c r="C254" s="113"/>
      <c r="D254" s="113"/>
      <c r="E254" s="114"/>
    </row>
    <row r="255" spans="1:5" ht="12.75">
      <c r="A255" s="111"/>
      <c r="B255" s="112"/>
      <c r="C255" s="113"/>
      <c r="D255" s="113"/>
      <c r="E255" s="114"/>
    </row>
    <row r="256" spans="1:5" ht="12.75">
      <c r="A256" s="111"/>
      <c r="B256" s="112"/>
      <c r="C256" s="113"/>
      <c r="D256" s="113"/>
      <c r="E256" s="114"/>
    </row>
    <row r="257" spans="1:5" ht="12.75">
      <c r="A257" s="111"/>
      <c r="B257" s="112"/>
      <c r="C257" s="113"/>
      <c r="D257" s="113"/>
      <c r="E257" s="114"/>
    </row>
    <row r="258" spans="1:5" ht="12.75">
      <c r="A258" s="111"/>
      <c r="B258" s="112"/>
      <c r="C258" s="113"/>
      <c r="D258" s="113"/>
      <c r="E258" s="114"/>
    </row>
    <row r="259" spans="1:5" ht="12.75">
      <c r="A259" s="111"/>
      <c r="B259" s="112"/>
      <c r="C259" s="113"/>
      <c r="D259" s="113"/>
      <c r="E259" s="114"/>
    </row>
    <row r="260" spans="1:5" ht="12.75">
      <c r="A260" s="111"/>
      <c r="B260" s="112"/>
      <c r="C260" s="113"/>
      <c r="D260" s="113"/>
      <c r="E260" s="114"/>
    </row>
    <row r="261" spans="1:5" ht="12.75">
      <c r="A261" s="111"/>
      <c r="B261" s="112"/>
      <c r="C261" s="113"/>
      <c r="D261" s="113"/>
      <c r="E261" s="114"/>
    </row>
    <row r="262" spans="1:5" ht="12.75">
      <c r="A262" s="111"/>
      <c r="B262" s="112"/>
      <c r="C262" s="113"/>
      <c r="D262" s="113"/>
      <c r="E262" s="114"/>
    </row>
    <row r="263" spans="1:5" ht="12.75">
      <c r="A263" s="111"/>
      <c r="B263" s="112"/>
      <c r="C263" s="113"/>
      <c r="D263" s="113"/>
      <c r="E263" s="114"/>
    </row>
    <row r="264" spans="1:5" ht="12.75">
      <c r="A264" s="111"/>
      <c r="B264" s="112"/>
      <c r="C264" s="113"/>
      <c r="D264" s="113"/>
      <c r="E264" s="114"/>
    </row>
    <row r="265" spans="1:5" ht="12.75">
      <c r="A265" s="111"/>
      <c r="B265" s="112"/>
      <c r="C265" s="113"/>
      <c r="D265" s="113"/>
      <c r="E265" s="114"/>
    </row>
    <row r="266" spans="1:5" ht="12.75">
      <c r="A266" s="111"/>
      <c r="B266" s="112"/>
      <c r="C266" s="113"/>
      <c r="D266" s="113"/>
      <c r="E266" s="114"/>
    </row>
    <row r="267" spans="1:5" ht="12.75">
      <c r="A267" s="111"/>
      <c r="B267" s="112"/>
      <c r="C267" s="113"/>
      <c r="D267" s="113"/>
      <c r="E267" s="114"/>
    </row>
    <row r="268" spans="1:5" ht="12.75">
      <c r="A268" s="111"/>
      <c r="B268" s="112"/>
      <c r="C268" s="113"/>
      <c r="D268" s="113"/>
      <c r="E268" s="114"/>
    </row>
    <row r="269" spans="1:5" ht="12.75">
      <c r="A269" s="111"/>
      <c r="B269" s="112"/>
      <c r="C269" s="113"/>
      <c r="D269" s="113"/>
      <c r="E269" s="114"/>
    </row>
    <row r="270" spans="1:5" ht="12.75">
      <c r="A270" s="111"/>
      <c r="B270" s="112"/>
      <c r="C270" s="113"/>
      <c r="D270" s="113"/>
      <c r="E270" s="114"/>
    </row>
    <row r="271" spans="1:5" ht="12.75">
      <c r="A271" s="111"/>
      <c r="B271" s="112"/>
      <c r="C271" s="113"/>
      <c r="D271" s="113"/>
      <c r="E271" s="114"/>
    </row>
    <row r="272" spans="1:5" ht="12.75">
      <c r="A272" s="111"/>
      <c r="B272" s="112"/>
      <c r="C272" s="113"/>
      <c r="D272" s="113"/>
      <c r="E272" s="114"/>
    </row>
    <row r="273" spans="1:5" ht="12.75">
      <c r="A273" s="111"/>
      <c r="B273" s="112"/>
      <c r="C273" s="113"/>
      <c r="D273" s="113"/>
      <c r="E273" s="114"/>
    </row>
    <row r="274" spans="1:5" ht="12.75">
      <c r="A274" s="111"/>
      <c r="B274" s="112"/>
      <c r="C274" s="113"/>
      <c r="D274" s="113"/>
      <c r="E274" s="114"/>
    </row>
    <row r="275" spans="1:5" ht="12.75">
      <c r="A275" s="111"/>
      <c r="B275" s="112"/>
      <c r="C275" s="113"/>
      <c r="D275" s="113"/>
      <c r="E275" s="114"/>
    </row>
    <row r="276" spans="1:5" ht="12.75">
      <c r="A276" s="111"/>
      <c r="B276" s="112"/>
      <c r="C276" s="113"/>
      <c r="D276" s="113"/>
      <c r="E276" s="114"/>
    </row>
    <row r="277" spans="1:5" ht="12.75">
      <c r="A277" s="111"/>
      <c r="B277" s="112"/>
      <c r="C277" s="113"/>
      <c r="D277" s="113"/>
      <c r="E277" s="114"/>
    </row>
    <row r="278" spans="1:5" ht="12.75">
      <c r="A278" s="111"/>
      <c r="B278" s="112"/>
      <c r="C278" s="113"/>
      <c r="D278" s="113"/>
      <c r="E278" s="114"/>
    </row>
    <row r="279" spans="1:5" ht="12.75">
      <c r="A279" s="111"/>
      <c r="B279" s="112"/>
      <c r="C279" s="113"/>
      <c r="D279" s="113"/>
      <c r="E279" s="114"/>
    </row>
    <row r="280" spans="1:5" ht="12.75">
      <c r="A280" s="111"/>
      <c r="B280" s="112"/>
      <c r="C280" s="113"/>
      <c r="D280" s="113"/>
      <c r="E280" s="114"/>
    </row>
    <row r="281" spans="1:5" ht="12.75">
      <c r="A281" s="111"/>
      <c r="B281" s="112"/>
      <c r="C281" s="113"/>
      <c r="D281" s="113"/>
      <c r="E281" s="114"/>
    </row>
    <row r="282" spans="1:5" ht="12.75">
      <c r="A282" s="111"/>
      <c r="B282" s="112"/>
      <c r="C282" s="113"/>
      <c r="D282" s="113"/>
      <c r="E282" s="114"/>
    </row>
    <row r="283" spans="1:5" ht="12.75">
      <c r="A283" s="111"/>
      <c r="B283" s="112"/>
      <c r="C283" s="113"/>
      <c r="D283" s="113"/>
      <c r="E283" s="114"/>
    </row>
    <row r="284" spans="1:5" ht="12.75">
      <c r="A284" s="111"/>
      <c r="B284" s="112"/>
      <c r="C284" s="113"/>
      <c r="D284" s="113"/>
      <c r="E284" s="114"/>
    </row>
    <row r="285" spans="1:5" ht="12.75">
      <c r="A285" s="111"/>
      <c r="B285" s="112"/>
      <c r="C285" s="113"/>
      <c r="D285" s="113"/>
      <c r="E285" s="114"/>
    </row>
    <row r="286" spans="1:5" ht="12.75">
      <c r="A286" s="111"/>
      <c r="B286" s="112"/>
      <c r="C286" s="113"/>
      <c r="D286" s="113"/>
      <c r="E286" s="114"/>
    </row>
    <row r="287" spans="1:5" ht="12.75">
      <c r="A287" s="111"/>
      <c r="B287" s="112"/>
      <c r="C287" s="113"/>
      <c r="D287" s="113"/>
      <c r="E287" s="114"/>
    </row>
    <row r="288" spans="1:5" ht="12.75">
      <c r="A288" s="111"/>
      <c r="B288" s="112"/>
      <c r="C288" s="113"/>
      <c r="D288" s="113"/>
      <c r="E288" s="114"/>
    </row>
    <row r="289" spans="1:5" ht="12.75">
      <c r="A289" s="111"/>
      <c r="B289" s="112"/>
      <c r="C289" s="113"/>
      <c r="D289" s="113"/>
      <c r="E289" s="114"/>
    </row>
    <row r="290" spans="1:5" ht="12.75">
      <c r="A290" s="111"/>
      <c r="B290" s="112"/>
      <c r="C290" s="113"/>
      <c r="D290" s="113"/>
      <c r="E290" s="114"/>
    </row>
    <row r="291" spans="1:5" ht="12.75">
      <c r="A291" s="111"/>
      <c r="B291" s="112"/>
      <c r="C291" s="113"/>
      <c r="D291" s="113"/>
      <c r="E291" s="114"/>
    </row>
    <row r="292" spans="1:5" ht="12.75">
      <c r="A292" s="111"/>
      <c r="B292" s="112"/>
      <c r="C292" s="113"/>
      <c r="D292" s="113"/>
      <c r="E292" s="114"/>
    </row>
    <row r="293" spans="1:5" ht="12.75">
      <c r="A293" s="111"/>
      <c r="B293" s="112"/>
      <c r="C293" s="113"/>
      <c r="D293" s="113"/>
      <c r="E293" s="114"/>
    </row>
    <row r="294" spans="1:5" ht="12.75">
      <c r="A294" s="111"/>
      <c r="B294" s="112"/>
      <c r="C294" s="113"/>
      <c r="D294" s="113"/>
      <c r="E294" s="114"/>
    </row>
    <row r="295" spans="1:5" ht="12.75">
      <c r="A295" s="111"/>
      <c r="B295" s="112"/>
      <c r="C295" s="113"/>
      <c r="D295" s="113"/>
      <c r="E295" s="114"/>
    </row>
    <row r="296" spans="1:5" ht="12.75">
      <c r="A296" s="111"/>
      <c r="B296" s="112"/>
      <c r="C296" s="113"/>
      <c r="D296" s="113"/>
      <c r="E296" s="114"/>
    </row>
    <row r="297" spans="1:5" ht="12.75">
      <c r="A297" s="111"/>
      <c r="B297" s="112"/>
      <c r="C297" s="113"/>
      <c r="D297" s="113"/>
      <c r="E297" s="114"/>
    </row>
    <row r="298" spans="1:5" ht="12.75">
      <c r="A298" s="111"/>
      <c r="B298" s="112"/>
      <c r="C298" s="113"/>
      <c r="D298" s="113"/>
      <c r="E298" s="114"/>
    </row>
    <row r="299" spans="1:5" ht="12.75">
      <c r="A299" s="111"/>
      <c r="B299" s="112"/>
      <c r="C299" s="113"/>
      <c r="D299" s="113"/>
      <c r="E299" s="114"/>
    </row>
    <row r="300" spans="1:5" ht="12.75">
      <c r="A300" s="111"/>
      <c r="B300" s="112"/>
      <c r="C300" s="113"/>
      <c r="D300" s="113"/>
      <c r="E300" s="114"/>
    </row>
    <row r="301" spans="1:5" ht="12.75">
      <c r="A301" s="111"/>
      <c r="B301" s="112"/>
      <c r="C301" s="113"/>
      <c r="D301" s="113"/>
      <c r="E301" s="114"/>
    </row>
    <row r="302" spans="1:5" ht="12.75">
      <c r="A302" s="111"/>
      <c r="B302" s="112"/>
      <c r="C302" s="113"/>
      <c r="D302" s="113"/>
      <c r="E302" s="114"/>
    </row>
    <row r="303" spans="1:5" ht="12.75">
      <c r="A303" s="111"/>
      <c r="B303" s="112"/>
      <c r="C303" s="113"/>
      <c r="D303" s="113"/>
      <c r="E303" s="114"/>
    </row>
    <row r="304" spans="1:5" ht="12.75">
      <c r="A304" s="111"/>
      <c r="B304" s="112"/>
      <c r="C304" s="113"/>
      <c r="D304" s="113"/>
      <c r="E304" s="114"/>
    </row>
    <row r="305" spans="1:5" ht="12.75">
      <c r="A305" s="111"/>
      <c r="B305" s="112"/>
      <c r="C305" s="113"/>
      <c r="D305" s="113"/>
      <c r="E305" s="114"/>
    </row>
    <row r="306" spans="1:5" ht="12.75">
      <c r="A306" s="111"/>
      <c r="B306" s="112"/>
      <c r="C306" s="113"/>
      <c r="D306" s="113"/>
      <c r="E306" s="114"/>
    </row>
    <row r="307" spans="1:5" ht="12.75">
      <c r="A307" s="111"/>
      <c r="B307" s="112"/>
      <c r="C307" s="113"/>
      <c r="D307" s="113"/>
      <c r="E307" s="114"/>
    </row>
    <row r="308" spans="1:5" ht="12.75">
      <c r="A308" s="111"/>
      <c r="B308" s="112"/>
      <c r="C308" s="113"/>
      <c r="D308" s="113"/>
      <c r="E308" s="114"/>
    </row>
    <row r="309" spans="1:5" ht="12.75">
      <c r="A309" s="111"/>
      <c r="B309" s="112"/>
      <c r="C309" s="113"/>
      <c r="D309" s="113"/>
      <c r="E309" s="114"/>
    </row>
    <row r="310" spans="1:5" ht="12.75">
      <c r="A310" s="111"/>
      <c r="B310" s="112"/>
      <c r="C310" s="113"/>
      <c r="D310" s="113"/>
      <c r="E310" s="114"/>
    </row>
    <row r="311" spans="1:5" ht="12.75">
      <c r="A311" s="111"/>
      <c r="B311" s="112"/>
      <c r="C311" s="113"/>
      <c r="D311" s="113"/>
      <c r="E311" s="114"/>
    </row>
    <row r="312" spans="1:5" ht="12.75">
      <c r="A312" s="111"/>
      <c r="B312" s="112"/>
      <c r="C312" s="113"/>
      <c r="D312" s="113"/>
      <c r="E312" s="114"/>
    </row>
    <row r="313" spans="1:5" ht="12.75">
      <c r="A313" s="111"/>
      <c r="B313" s="112"/>
      <c r="C313" s="113"/>
      <c r="D313" s="113"/>
      <c r="E313" s="114"/>
    </row>
    <row r="314" spans="1:5" ht="12.75">
      <c r="A314" s="111"/>
      <c r="B314" s="112"/>
      <c r="C314" s="113"/>
      <c r="D314" s="113"/>
      <c r="E314" s="114"/>
    </row>
    <row r="315" spans="1:5" ht="12.75">
      <c r="A315" s="111"/>
      <c r="B315" s="112"/>
      <c r="C315" s="113"/>
      <c r="D315" s="113"/>
      <c r="E315" s="114"/>
    </row>
    <row r="316" spans="1:5" ht="12.75">
      <c r="A316" s="111"/>
      <c r="B316" s="112"/>
      <c r="C316" s="113"/>
      <c r="D316" s="113"/>
      <c r="E316" s="114"/>
    </row>
    <row r="317" spans="1:5" ht="12.75">
      <c r="A317" s="111"/>
      <c r="B317" s="112"/>
      <c r="C317" s="113"/>
      <c r="D317" s="113"/>
      <c r="E317" s="114"/>
    </row>
    <row r="318" spans="1:5" ht="12.75">
      <c r="A318" s="111"/>
      <c r="B318" s="112"/>
      <c r="C318" s="113"/>
      <c r="D318" s="113"/>
      <c r="E318" s="114"/>
    </row>
    <row r="319" spans="1:5" ht="12.75">
      <c r="A319" s="111"/>
      <c r="B319" s="112"/>
      <c r="C319" s="113"/>
      <c r="D319" s="113"/>
      <c r="E319" s="114"/>
    </row>
    <row r="320" spans="1:5" ht="12.75">
      <c r="A320" s="111"/>
      <c r="B320" s="112"/>
      <c r="C320" s="113"/>
      <c r="D320" s="113"/>
      <c r="E320" s="114"/>
    </row>
    <row r="321" spans="1:5" ht="12.75">
      <c r="A321" s="111"/>
      <c r="B321" s="112"/>
      <c r="C321" s="113"/>
      <c r="D321" s="113"/>
      <c r="E321" s="114"/>
    </row>
    <row r="322" spans="1:5" ht="12.75">
      <c r="A322" s="111"/>
      <c r="B322" s="112"/>
      <c r="C322" s="113"/>
      <c r="D322" s="113"/>
      <c r="E322" s="114"/>
    </row>
    <row r="323" spans="1:5" ht="12.75">
      <c r="A323" s="111"/>
      <c r="B323" s="112"/>
      <c r="C323" s="113"/>
      <c r="D323" s="113"/>
      <c r="E323" s="114"/>
    </row>
    <row r="324" spans="1:5" ht="12.75">
      <c r="A324" s="111"/>
      <c r="B324" s="112"/>
      <c r="C324" s="113"/>
      <c r="D324" s="113"/>
      <c r="E324" s="114"/>
    </row>
    <row r="325" spans="1:5" ht="12.75">
      <c r="A325" s="111"/>
      <c r="B325" s="112"/>
      <c r="C325" s="113"/>
      <c r="D325" s="113"/>
      <c r="E325" s="114"/>
    </row>
    <row r="326" spans="1:5" ht="12.75">
      <c r="A326" s="111"/>
      <c r="B326" s="112"/>
      <c r="C326" s="113"/>
      <c r="D326" s="113"/>
      <c r="E326" s="114"/>
    </row>
    <row r="327" spans="1:5" ht="12.75">
      <c r="A327" s="111"/>
      <c r="B327" s="112"/>
      <c r="C327" s="113"/>
      <c r="D327" s="113"/>
      <c r="E327" s="114"/>
    </row>
    <row r="328" spans="1:5" ht="12.75">
      <c r="A328" s="111"/>
      <c r="B328" s="112"/>
      <c r="C328" s="113"/>
      <c r="D328" s="113"/>
      <c r="E328" s="114"/>
    </row>
    <row r="329" spans="1:5" ht="12.75">
      <c r="A329" s="111"/>
      <c r="B329" s="112"/>
      <c r="C329" s="113"/>
      <c r="D329" s="113"/>
      <c r="E329" s="114"/>
    </row>
    <row r="330" spans="1:5" ht="12.75">
      <c r="A330" s="111"/>
      <c r="B330" s="112"/>
      <c r="C330" s="113"/>
      <c r="D330" s="113"/>
      <c r="E330" s="114"/>
    </row>
    <row r="331" spans="1:5" ht="12.75">
      <c r="A331" s="111"/>
      <c r="B331" s="112"/>
      <c r="C331" s="113"/>
      <c r="D331" s="113"/>
      <c r="E331" s="114"/>
    </row>
    <row r="332" spans="1:5" ht="12.75">
      <c r="A332" s="111"/>
      <c r="B332" s="112"/>
      <c r="C332" s="113"/>
      <c r="D332" s="113"/>
      <c r="E332" s="114"/>
    </row>
    <row r="333" spans="1:5" ht="12.75">
      <c r="A333" s="111"/>
      <c r="B333" s="112"/>
      <c r="C333" s="113"/>
      <c r="D333" s="113"/>
      <c r="E333" s="114"/>
    </row>
    <row r="334" spans="1:5" ht="12.75">
      <c r="A334" s="111"/>
      <c r="B334" s="112"/>
      <c r="C334" s="113"/>
      <c r="D334" s="113"/>
      <c r="E334" s="114"/>
    </row>
    <row r="335" spans="1:5" ht="12.75">
      <c r="A335" s="111"/>
      <c r="B335" s="112"/>
      <c r="C335" s="113"/>
      <c r="D335" s="113"/>
      <c r="E335" s="114"/>
    </row>
    <row r="336" spans="1:5" ht="12.75">
      <c r="A336" s="111"/>
      <c r="B336" s="112"/>
      <c r="C336" s="113"/>
      <c r="D336" s="113"/>
      <c r="E336" s="114"/>
    </row>
    <row r="337" spans="1:5" ht="12.75">
      <c r="A337" s="111"/>
      <c r="B337" s="112"/>
      <c r="C337" s="113"/>
      <c r="D337" s="113"/>
      <c r="E337" s="114"/>
    </row>
    <row r="338" spans="1:5" ht="12.75">
      <c r="A338" s="111"/>
      <c r="B338" s="112"/>
      <c r="C338" s="113"/>
      <c r="D338" s="113"/>
      <c r="E338" s="114"/>
    </row>
    <row r="339" spans="1:5" ht="12.75">
      <c r="A339" s="111"/>
      <c r="B339" s="112"/>
      <c r="C339" s="113"/>
      <c r="D339" s="113"/>
      <c r="E339" s="114"/>
    </row>
    <row r="340" spans="1:5" ht="12.75">
      <c r="A340" s="111"/>
      <c r="B340" s="112"/>
      <c r="C340" s="113"/>
      <c r="D340" s="113"/>
      <c r="E340" s="114"/>
    </row>
    <row r="341" spans="1:5" ht="12.75">
      <c r="A341" s="111"/>
      <c r="B341" s="112"/>
      <c r="C341" s="113"/>
      <c r="D341" s="113"/>
      <c r="E341" s="114"/>
    </row>
    <row r="342" spans="1:5" ht="12.75">
      <c r="A342" s="111"/>
      <c r="B342" s="112"/>
      <c r="C342" s="113"/>
      <c r="D342" s="113"/>
      <c r="E342" s="114"/>
    </row>
    <row r="343" spans="1:5" ht="12.75">
      <c r="A343" s="111"/>
      <c r="B343" s="112"/>
      <c r="C343" s="113"/>
      <c r="D343" s="113"/>
      <c r="E343" s="114"/>
    </row>
    <row r="344" spans="1:5" ht="12.75">
      <c r="A344" s="111"/>
      <c r="B344" s="112"/>
      <c r="C344" s="113"/>
      <c r="D344" s="113"/>
      <c r="E344" s="114"/>
    </row>
    <row r="345" spans="1:5" ht="12.75">
      <c r="A345" s="111"/>
      <c r="B345" s="112"/>
      <c r="C345" s="113"/>
      <c r="D345" s="113"/>
      <c r="E345" s="114"/>
    </row>
    <row r="346" spans="1:5" ht="12.75">
      <c r="A346" s="111"/>
      <c r="B346" s="112"/>
      <c r="C346" s="113"/>
      <c r="D346" s="113"/>
      <c r="E346" s="114"/>
    </row>
    <row r="347" spans="1:5" ht="12.75">
      <c r="A347" s="111"/>
      <c r="B347" s="112"/>
      <c r="C347" s="113"/>
      <c r="D347" s="113"/>
      <c r="E347" s="114"/>
    </row>
    <row r="348" spans="1:5" ht="12.75">
      <c r="A348" s="111"/>
      <c r="B348" s="112"/>
      <c r="C348" s="113"/>
      <c r="D348" s="113"/>
      <c r="E348" s="114"/>
    </row>
    <row r="349" spans="1:5" ht="12.75">
      <c r="A349" s="111"/>
      <c r="B349" s="112"/>
      <c r="C349" s="113"/>
      <c r="D349" s="113"/>
      <c r="E349" s="114"/>
    </row>
    <row r="350" spans="1:5" ht="12.75">
      <c r="A350" s="111"/>
      <c r="B350" s="112"/>
      <c r="C350" s="113"/>
      <c r="D350" s="113"/>
      <c r="E350" s="114"/>
    </row>
    <row r="351" spans="1:5" ht="12.75">
      <c r="A351" s="111"/>
      <c r="B351" s="112"/>
      <c r="C351" s="113"/>
      <c r="D351" s="113"/>
      <c r="E351" s="114"/>
    </row>
    <row r="352" spans="1:5" ht="12.75">
      <c r="A352" s="111"/>
      <c r="B352" s="112"/>
      <c r="C352" s="113"/>
      <c r="D352" s="113"/>
      <c r="E352" s="114"/>
    </row>
    <row r="353" spans="1:5" ht="12.75">
      <c r="A353" s="111"/>
      <c r="B353" s="112"/>
      <c r="C353" s="113"/>
      <c r="D353" s="113"/>
      <c r="E353" s="114"/>
    </row>
    <row r="354" spans="1:5" ht="12.75">
      <c r="A354" s="111"/>
      <c r="B354" s="112"/>
      <c r="C354" s="113"/>
      <c r="D354" s="113"/>
      <c r="E354" s="114"/>
    </row>
    <row r="355" spans="1:5" ht="12.75">
      <c r="A355" s="111"/>
      <c r="B355" s="112"/>
      <c r="C355" s="113"/>
      <c r="D355" s="113"/>
      <c r="E355" s="114"/>
    </row>
    <row r="356" spans="1:5" ht="12.75">
      <c r="A356" s="111"/>
      <c r="B356" s="112"/>
      <c r="C356" s="113"/>
      <c r="D356" s="113"/>
      <c r="E356" s="114"/>
    </row>
    <row r="357" spans="1:5" ht="12.75">
      <c r="A357" s="111"/>
      <c r="B357" s="112"/>
      <c r="C357" s="113"/>
      <c r="D357" s="113"/>
      <c r="E357" s="114"/>
    </row>
    <row r="358" spans="1:5" ht="12.75">
      <c r="A358" s="111"/>
      <c r="B358" s="112"/>
      <c r="C358" s="113"/>
      <c r="D358" s="113"/>
      <c r="E358" s="114"/>
    </row>
    <row r="359" spans="1:5" ht="12.75">
      <c r="A359" s="111"/>
      <c r="B359" s="112"/>
      <c r="C359" s="113"/>
      <c r="D359" s="113"/>
      <c r="E359" s="114"/>
    </row>
    <row r="360" spans="1:5" ht="12.75">
      <c r="A360" s="111"/>
      <c r="B360" s="112"/>
      <c r="C360" s="113"/>
      <c r="D360" s="113"/>
      <c r="E360" s="114"/>
    </row>
    <row r="361" spans="1:5" ht="12.75">
      <c r="A361" s="111"/>
      <c r="B361" s="112"/>
      <c r="C361" s="113"/>
      <c r="D361" s="113"/>
      <c r="E361" s="114"/>
    </row>
    <row r="362" spans="1:5" ht="12.75">
      <c r="A362" s="111"/>
      <c r="B362" s="112"/>
      <c r="C362" s="113"/>
      <c r="D362" s="113"/>
      <c r="E362" s="114"/>
    </row>
    <row r="363" spans="1:5" ht="12.75">
      <c r="A363" s="111"/>
      <c r="B363" s="112"/>
      <c r="C363" s="113"/>
      <c r="D363" s="113"/>
      <c r="E363" s="114"/>
    </row>
    <row r="364" spans="1:5" ht="12.75">
      <c r="A364" s="111"/>
      <c r="B364" s="112"/>
      <c r="C364" s="113"/>
      <c r="D364" s="113"/>
      <c r="E364" s="114"/>
    </row>
    <row r="365" spans="1:5" ht="12.75">
      <c r="A365" s="111"/>
      <c r="B365" s="112"/>
      <c r="C365" s="113"/>
      <c r="D365" s="113"/>
      <c r="E365" s="114"/>
    </row>
    <row r="366" spans="1:5" ht="12.75">
      <c r="A366" s="111"/>
      <c r="B366" s="112"/>
      <c r="C366" s="113"/>
      <c r="D366" s="113"/>
      <c r="E366" s="114"/>
    </row>
    <row r="367" spans="1:5" ht="12.75">
      <c r="A367" s="111"/>
      <c r="B367" s="112"/>
      <c r="C367" s="113"/>
      <c r="D367" s="113"/>
      <c r="E367" s="114"/>
    </row>
    <row r="368" spans="1:5" ht="12.75">
      <c r="A368" s="111"/>
      <c r="B368" s="112"/>
      <c r="C368" s="113"/>
      <c r="D368" s="113"/>
      <c r="E368" s="114"/>
    </row>
    <row r="369" spans="1:5" ht="12.75">
      <c r="A369" s="111"/>
      <c r="B369" s="112"/>
      <c r="C369" s="113"/>
      <c r="D369" s="113"/>
      <c r="E369" s="114"/>
    </row>
    <row r="370" spans="1:5" ht="12.75">
      <c r="A370" s="111"/>
      <c r="B370" s="112"/>
      <c r="C370" s="113"/>
      <c r="D370" s="113"/>
      <c r="E370" s="114"/>
    </row>
    <row r="371" spans="1:5" ht="12.75">
      <c r="A371" s="111"/>
      <c r="B371" s="112"/>
      <c r="C371" s="113"/>
      <c r="D371" s="113"/>
      <c r="E371" s="114"/>
    </row>
    <row r="372" spans="1:5" ht="12.75">
      <c r="A372" s="111"/>
      <c r="B372" s="112"/>
      <c r="C372" s="113"/>
      <c r="D372" s="113"/>
      <c r="E372" s="114"/>
    </row>
    <row r="373" spans="1:5" ht="12.75">
      <c r="A373" s="111"/>
      <c r="B373" s="112"/>
      <c r="C373" s="113"/>
      <c r="D373" s="113"/>
      <c r="E373" s="114"/>
    </row>
    <row r="374" spans="1:5" ht="12.75">
      <c r="A374" s="111"/>
      <c r="B374" s="112"/>
      <c r="C374" s="113"/>
      <c r="D374" s="113"/>
      <c r="E374" s="114"/>
    </row>
    <row r="375" spans="1:5" ht="12.75">
      <c r="A375" s="111"/>
      <c r="B375" s="112"/>
      <c r="C375" s="113"/>
      <c r="D375" s="113"/>
      <c r="E375" s="114"/>
    </row>
    <row r="376" spans="1:5" ht="12.75">
      <c r="A376" s="111"/>
      <c r="B376" s="112"/>
      <c r="C376" s="113"/>
      <c r="D376" s="113"/>
      <c r="E376" s="114"/>
    </row>
    <row r="377" spans="1:5" ht="12.75">
      <c r="A377" s="111"/>
      <c r="B377" s="112"/>
      <c r="C377" s="113"/>
      <c r="D377" s="113"/>
      <c r="E377" s="114"/>
    </row>
    <row r="378" spans="1:5" ht="12.75">
      <c r="A378" s="111"/>
      <c r="B378" s="112"/>
      <c r="C378" s="113"/>
      <c r="D378" s="113"/>
      <c r="E378" s="114"/>
    </row>
    <row r="379" spans="1:5" ht="12.75">
      <c r="A379" s="111"/>
      <c r="B379" s="112"/>
      <c r="C379" s="113"/>
      <c r="D379" s="113"/>
      <c r="E379" s="114"/>
    </row>
    <row r="380" spans="1:5" ht="12.75">
      <c r="A380" s="111"/>
      <c r="B380" s="112"/>
      <c r="C380" s="113"/>
      <c r="D380" s="113"/>
      <c r="E380" s="114"/>
    </row>
    <row r="381" spans="1:5" ht="12.75">
      <c r="A381" s="111"/>
      <c r="B381" s="112"/>
      <c r="C381" s="113"/>
      <c r="D381" s="113"/>
      <c r="E381" s="114"/>
    </row>
    <row r="382" spans="1:5" ht="12.75">
      <c r="A382" s="111"/>
      <c r="B382" s="112"/>
      <c r="C382" s="113"/>
      <c r="D382" s="113"/>
      <c r="E382" s="114"/>
    </row>
    <row r="383" spans="1:5" ht="12.75">
      <c r="A383" s="111"/>
      <c r="B383" s="112"/>
      <c r="C383" s="113"/>
      <c r="D383" s="113"/>
      <c r="E383" s="114"/>
    </row>
    <row r="384" spans="1:5" ht="12.75">
      <c r="A384" s="111"/>
      <c r="B384" s="112"/>
      <c r="C384" s="113"/>
      <c r="D384" s="113"/>
      <c r="E384" s="114"/>
    </row>
    <row r="385" spans="1:5" ht="12.75">
      <c r="A385" s="111"/>
      <c r="B385" s="112"/>
      <c r="C385" s="113"/>
      <c r="D385" s="113"/>
      <c r="E385" s="114"/>
    </row>
    <row r="386" spans="1:5" ht="12.75">
      <c r="A386" s="111"/>
      <c r="B386" s="112"/>
      <c r="C386" s="113"/>
      <c r="D386" s="113"/>
      <c r="E386" s="114"/>
    </row>
    <row r="387" spans="1:5" ht="12.75">
      <c r="A387" s="111"/>
      <c r="B387" s="112"/>
      <c r="C387" s="113"/>
      <c r="D387" s="113"/>
      <c r="E387" s="114"/>
    </row>
    <row r="388" spans="1:5" ht="12.75">
      <c r="A388" s="111"/>
      <c r="B388" s="112"/>
      <c r="C388" s="113"/>
      <c r="D388" s="113"/>
      <c r="E388" s="114"/>
    </row>
    <row r="389" spans="1:5" ht="12.75">
      <c r="A389" s="111"/>
      <c r="B389" s="112"/>
      <c r="C389" s="113"/>
      <c r="D389" s="113"/>
      <c r="E389" s="114"/>
    </row>
    <row r="390" spans="1:5" ht="12.75">
      <c r="A390" s="111"/>
      <c r="B390" s="112"/>
      <c r="C390" s="113"/>
      <c r="D390" s="113"/>
      <c r="E390" s="114"/>
    </row>
    <row r="391" spans="1:5" ht="12.75">
      <c r="A391" s="111"/>
      <c r="B391" s="112"/>
      <c r="C391" s="113"/>
      <c r="D391" s="113"/>
      <c r="E391" s="114"/>
    </row>
    <row r="392" spans="1:5" ht="12.75">
      <c r="A392" s="111"/>
      <c r="B392" s="112"/>
      <c r="C392" s="113"/>
      <c r="D392" s="113"/>
      <c r="E392" s="114"/>
    </row>
    <row r="393" spans="1:5" ht="12.75">
      <c r="A393" s="111"/>
      <c r="B393" s="112"/>
      <c r="C393" s="113"/>
      <c r="D393" s="113"/>
      <c r="E393" s="114"/>
    </row>
    <row r="394" spans="1:5" ht="12.75">
      <c r="A394" s="111"/>
      <c r="B394" s="112"/>
      <c r="C394" s="113"/>
      <c r="D394" s="113"/>
      <c r="E394" s="114"/>
    </row>
    <row r="395" spans="1:5" ht="12.75">
      <c r="A395" s="111"/>
      <c r="B395" s="112"/>
      <c r="C395" s="113"/>
      <c r="D395" s="113"/>
      <c r="E395" s="114"/>
    </row>
    <row r="396" spans="1:5" ht="12.75">
      <c r="A396" s="111"/>
      <c r="B396" s="112"/>
      <c r="C396" s="113"/>
      <c r="D396" s="113"/>
      <c r="E396" s="114"/>
    </row>
    <row r="397" spans="1:5" ht="12.75">
      <c r="A397" s="111"/>
      <c r="B397" s="112"/>
      <c r="C397" s="113"/>
      <c r="D397" s="113"/>
      <c r="E397" s="114"/>
    </row>
    <row r="398" spans="1:5" ht="12.75">
      <c r="A398" s="111"/>
      <c r="B398" s="112"/>
      <c r="C398" s="113"/>
      <c r="D398" s="113"/>
      <c r="E398" s="114"/>
    </row>
    <row r="399" spans="1:5" ht="12.75">
      <c r="A399" s="111"/>
      <c r="B399" s="112"/>
      <c r="C399" s="113"/>
      <c r="D399" s="113"/>
      <c r="E399" s="114"/>
    </row>
    <row r="400" spans="1:5" ht="12.75">
      <c r="A400" s="111"/>
      <c r="B400" s="112"/>
      <c r="C400" s="113"/>
      <c r="D400" s="113"/>
      <c r="E400" s="114"/>
    </row>
    <row r="401" spans="1:5" ht="12.75">
      <c r="A401" s="111"/>
      <c r="B401" s="112"/>
      <c r="C401" s="113"/>
      <c r="D401" s="113"/>
      <c r="E401" s="114"/>
    </row>
    <row r="402" spans="1:5" ht="12.75">
      <c r="A402" s="111"/>
      <c r="B402" s="112"/>
      <c r="C402" s="113"/>
      <c r="D402" s="113"/>
      <c r="E402" s="114"/>
    </row>
    <row r="403" spans="1:5" ht="12.75">
      <c r="A403" s="113"/>
      <c r="B403" s="115"/>
      <c r="C403" s="113"/>
      <c r="D403" s="113"/>
      <c r="E403" s="114"/>
    </row>
    <row r="404" spans="1:5" ht="12.75">
      <c r="A404" s="113"/>
      <c r="B404" s="115"/>
      <c r="C404" s="113"/>
      <c r="D404" s="113"/>
      <c r="E404" s="114"/>
    </row>
    <row r="405" spans="1:5" ht="12.75">
      <c r="A405" s="113"/>
      <c r="B405" s="115"/>
      <c r="C405" s="113"/>
      <c r="D405" s="113"/>
      <c r="E405" s="114"/>
    </row>
    <row r="406" spans="1:5" ht="12.75">
      <c r="A406" s="113"/>
      <c r="B406" s="115"/>
      <c r="C406" s="113"/>
      <c r="D406" s="113"/>
      <c r="E406" s="114"/>
    </row>
    <row r="407" spans="1:5" ht="12.75">
      <c r="A407" s="113"/>
      <c r="B407" s="115"/>
      <c r="C407" s="113"/>
      <c r="D407" s="113"/>
      <c r="E407" s="114"/>
    </row>
    <row r="408" spans="1:5" ht="12.75">
      <c r="A408" s="113"/>
      <c r="B408" s="115"/>
      <c r="C408" s="113"/>
      <c r="D408" s="113"/>
      <c r="E408" s="114"/>
    </row>
    <row r="409" spans="1:5" ht="12.75">
      <c r="A409" s="113"/>
      <c r="B409" s="115"/>
      <c r="C409" s="113"/>
      <c r="D409" s="113"/>
      <c r="E409" s="114"/>
    </row>
    <row r="410" spans="1:5" ht="12.75">
      <c r="A410" s="113"/>
      <c r="B410" s="115"/>
      <c r="C410" s="113"/>
      <c r="D410" s="113"/>
      <c r="E410" s="114"/>
    </row>
    <row r="411" spans="1:5" ht="12.75">
      <c r="A411" s="113"/>
      <c r="B411" s="115"/>
      <c r="C411" s="113"/>
      <c r="D411" s="113"/>
      <c r="E411" s="114"/>
    </row>
    <row r="412" spans="1:5" ht="12.75">
      <c r="A412" s="113"/>
      <c r="B412" s="115"/>
      <c r="C412" s="113"/>
      <c r="D412" s="113"/>
      <c r="E412" s="114"/>
    </row>
    <row r="413" spans="1:5" ht="12.75">
      <c r="A413" s="113"/>
      <c r="B413" s="115"/>
      <c r="C413" s="113"/>
      <c r="D413" s="113"/>
      <c r="E413" s="114"/>
    </row>
    <row r="414" spans="1:5" ht="12.75">
      <c r="A414" s="113"/>
      <c r="B414" s="115"/>
      <c r="C414" s="113"/>
      <c r="D414" s="113"/>
      <c r="E414" s="114"/>
    </row>
    <row r="415" spans="1:5" ht="12.75">
      <c r="A415" s="113"/>
      <c r="B415" s="115"/>
      <c r="C415" s="113"/>
      <c r="D415" s="113"/>
      <c r="E415" s="114"/>
    </row>
    <row r="416" spans="1:5" ht="12.75">
      <c r="A416" s="113"/>
      <c r="B416" s="115"/>
      <c r="C416" s="113"/>
      <c r="D416" s="113"/>
      <c r="E416" s="114"/>
    </row>
    <row r="417" spans="1:5" ht="12.75">
      <c r="A417" s="113"/>
      <c r="B417" s="115"/>
      <c r="C417" s="113"/>
      <c r="D417" s="113"/>
      <c r="E417" s="114"/>
    </row>
    <row r="418" spans="1:5" ht="12.75">
      <c r="A418" s="113"/>
      <c r="B418" s="115"/>
      <c r="C418" s="113"/>
      <c r="D418" s="113"/>
      <c r="E418" s="114"/>
    </row>
    <row r="419" spans="1:5" ht="12.75">
      <c r="A419" s="113"/>
      <c r="B419" s="115"/>
      <c r="C419" s="113"/>
      <c r="D419" s="113"/>
      <c r="E419" s="114"/>
    </row>
    <row r="420" spans="1:5" ht="12.75">
      <c r="A420" s="113"/>
      <c r="B420" s="115"/>
      <c r="C420" s="113"/>
      <c r="D420" s="113"/>
      <c r="E420" s="114"/>
    </row>
    <row r="421" spans="1:5" ht="12.75">
      <c r="A421" s="113"/>
      <c r="B421" s="115"/>
      <c r="C421" s="113"/>
      <c r="D421" s="113"/>
      <c r="E421" s="114"/>
    </row>
    <row r="422" spans="1:5" ht="12.75">
      <c r="A422" s="113"/>
      <c r="B422" s="115"/>
      <c r="C422" s="113"/>
      <c r="D422" s="113"/>
      <c r="E422" s="114"/>
    </row>
    <row r="423" spans="1:5" ht="12.75">
      <c r="A423" s="113"/>
      <c r="B423" s="115"/>
      <c r="C423" s="113"/>
      <c r="D423" s="113"/>
      <c r="E423" s="114"/>
    </row>
    <row r="424" spans="1:5" ht="12.75">
      <c r="A424" s="113"/>
      <c r="B424" s="115"/>
      <c r="C424" s="113"/>
      <c r="D424" s="113"/>
      <c r="E424" s="114"/>
    </row>
    <row r="425" spans="1:5" ht="12.75">
      <c r="A425" s="113"/>
      <c r="B425" s="115"/>
      <c r="C425" s="113"/>
      <c r="D425" s="113"/>
      <c r="E425" s="114"/>
    </row>
    <row r="426" spans="1:5" ht="12.75">
      <c r="A426" s="113"/>
      <c r="B426" s="115"/>
      <c r="C426" s="113"/>
      <c r="D426" s="113"/>
      <c r="E426" s="114"/>
    </row>
    <row r="427" spans="1:5" ht="12.75">
      <c r="A427" s="113"/>
      <c r="B427" s="115"/>
      <c r="C427" s="113"/>
      <c r="D427" s="113"/>
      <c r="E427" s="114"/>
    </row>
    <row r="428" spans="1:5" ht="12.75">
      <c r="A428" s="113"/>
      <c r="B428" s="115"/>
      <c r="C428" s="113"/>
      <c r="D428" s="113"/>
      <c r="E428" s="114"/>
    </row>
    <row r="429" spans="1:5" ht="12.75">
      <c r="A429" s="113"/>
      <c r="B429" s="115"/>
      <c r="C429" s="113"/>
      <c r="D429" s="113"/>
      <c r="E429" s="114"/>
    </row>
    <row r="430" spans="1:5" ht="12.75">
      <c r="A430" s="113"/>
      <c r="B430" s="115"/>
      <c r="C430" s="113"/>
      <c r="D430" s="113"/>
      <c r="E430" s="114"/>
    </row>
    <row r="431" spans="1:5" ht="12.75">
      <c r="A431" s="113"/>
      <c r="B431" s="115"/>
      <c r="C431" s="113"/>
      <c r="D431" s="113"/>
      <c r="E431" s="114"/>
    </row>
    <row r="432" spans="1:5" ht="12.75">
      <c r="A432" s="113"/>
      <c r="B432" s="115"/>
      <c r="C432" s="113"/>
      <c r="D432" s="113"/>
      <c r="E432" s="114"/>
    </row>
    <row r="433" spans="1:5" ht="12.75">
      <c r="A433" s="113"/>
      <c r="B433" s="115"/>
      <c r="C433" s="113"/>
      <c r="D433" s="113"/>
      <c r="E433" s="114"/>
    </row>
    <row r="434" spans="1:5" ht="12.75">
      <c r="A434" s="113"/>
      <c r="B434" s="115"/>
      <c r="C434" s="113"/>
      <c r="D434" s="113"/>
      <c r="E434" s="114"/>
    </row>
    <row r="435" spans="1:5" ht="12.75">
      <c r="A435" s="113"/>
      <c r="B435" s="115"/>
      <c r="C435" s="113"/>
      <c r="D435" s="113"/>
      <c r="E435" s="114"/>
    </row>
    <row r="436" spans="1:5" ht="12.75">
      <c r="A436" s="113"/>
      <c r="B436" s="115"/>
      <c r="C436" s="113"/>
      <c r="D436" s="113"/>
      <c r="E436" s="114"/>
    </row>
    <row r="437" spans="1:5" ht="12.75">
      <c r="A437" s="113"/>
      <c r="B437" s="115"/>
      <c r="C437" s="113"/>
      <c r="D437" s="113"/>
      <c r="E437" s="114"/>
    </row>
    <row r="438" spans="1:5" ht="12.75">
      <c r="A438" s="113"/>
      <c r="B438" s="115"/>
      <c r="C438" s="113"/>
      <c r="D438" s="113"/>
      <c r="E438" s="114"/>
    </row>
    <row r="439" spans="1:5" ht="12.75">
      <c r="A439" s="113"/>
      <c r="B439" s="115"/>
      <c r="C439" s="113"/>
      <c r="D439" s="113"/>
      <c r="E439" s="114"/>
    </row>
    <row r="440" spans="1:5" ht="12.75">
      <c r="A440" s="113"/>
      <c r="B440" s="115"/>
      <c r="C440" s="113"/>
      <c r="D440" s="113"/>
      <c r="E440" s="114"/>
    </row>
    <row r="441" spans="1:5" ht="12.75">
      <c r="A441" s="113"/>
      <c r="B441" s="115"/>
      <c r="C441" s="113"/>
      <c r="D441" s="113"/>
      <c r="E441" s="114"/>
    </row>
    <row r="442" spans="1:5" ht="12.75">
      <c r="A442" s="113"/>
      <c r="B442" s="115"/>
      <c r="C442" s="113"/>
      <c r="D442" s="113"/>
      <c r="E442" s="114"/>
    </row>
    <row r="443" spans="1:5" ht="12.75">
      <c r="A443" s="113"/>
      <c r="B443" s="115"/>
      <c r="C443" s="113"/>
      <c r="D443" s="113"/>
      <c r="E443" s="114"/>
    </row>
    <row r="444" spans="1:5" ht="12.75">
      <c r="A444" s="113"/>
      <c r="B444" s="115"/>
      <c r="C444" s="113"/>
      <c r="D444" s="113"/>
      <c r="E444" s="114"/>
    </row>
    <row r="445" spans="1:5" ht="12.75">
      <c r="A445" s="113"/>
      <c r="B445" s="115"/>
      <c r="C445" s="113"/>
      <c r="D445" s="113"/>
      <c r="E445" s="114"/>
    </row>
    <row r="446" spans="1:5" ht="12.75">
      <c r="A446" s="113"/>
      <c r="B446" s="115"/>
      <c r="C446" s="113"/>
      <c r="D446" s="113"/>
      <c r="E446" s="114"/>
    </row>
    <row r="447" spans="1:5" ht="12.75">
      <c r="A447" s="113"/>
      <c r="B447" s="115"/>
      <c r="C447" s="113"/>
      <c r="D447" s="113"/>
      <c r="E447" s="114"/>
    </row>
    <row r="448" spans="1:5" ht="12.75">
      <c r="A448" s="113"/>
      <c r="B448" s="115"/>
      <c r="C448" s="113"/>
      <c r="D448" s="113"/>
      <c r="E448" s="114"/>
    </row>
    <row r="449" spans="1:5" ht="12.75">
      <c r="A449" s="113"/>
      <c r="B449" s="115"/>
      <c r="C449" s="113"/>
      <c r="D449" s="113"/>
      <c r="E449" s="114"/>
    </row>
    <row r="450" spans="1:5" ht="12.75">
      <c r="A450" s="113"/>
      <c r="B450" s="115"/>
      <c r="C450" s="113"/>
      <c r="D450" s="113"/>
      <c r="E450" s="114"/>
    </row>
    <row r="451" spans="1:5" ht="12.75">
      <c r="A451" s="113"/>
      <c r="B451" s="115"/>
      <c r="C451" s="113"/>
      <c r="D451" s="113"/>
      <c r="E451" s="114"/>
    </row>
    <row r="452" spans="1:5" ht="12.75">
      <c r="A452" s="113"/>
      <c r="B452" s="115"/>
      <c r="C452" s="113"/>
      <c r="D452" s="113"/>
      <c r="E452" s="114"/>
    </row>
    <row r="453" spans="1:5" ht="12.75">
      <c r="A453" s="113"/>
      <c r="B453" s="115"/>
      <c r="C453" s="113"/>
      <c r="D453" s="113"/>
      <c r="E453" s="114"/>
    </row>
    <row r="454" spans="1:5" ht="12.75">
      <c r="A454" s="113"/>
      <c r="B454" s="115"/>
      <c r="C454" s="113"/>
      <c r="D454" s="113"/>
      <c r="E454" s="114"/>
    </row>
    <row r="455" spans="1:5" ht="12.75">
      <c r="A455" s="113"/>
      <c r="B455" s="115"/>
      <c r="C455" s="113"/>
      <c r="D455" s="113"/>
      <c r="E455" s="114"/>
    </row>
    <row r="456" spans="1:5" ht="12.75">
      <c r="A456" s="113"/>
      <c r="B456" s="115"/>
      <c r="C456" s="113"/>
      <c r="D456" s="113"/>
      <c r="E456" s="114"/>
    </row>
    <row r="457" spans="1:5" ht="12.75">
      <c r="A457" s="113"/>
      <c r="B457" s="115"/>
      <c r="C457" s="113"/>
      <c r="D457" s="113"/>
      <c r="E457" s="114"/>
    </row>
    <row r="458" spans="1:5" ht="12.75">
      <c r="A458" s="113"/>
      <c r="B458" s="115"/>
      <c r="C458" s="113"/>
      <c r="D458" s="113"/>
      <c r="E458" s="114"/>
    </row>
    <row r="459" spans="1:5" ht="12.75">
      <c r="A459" s="113"/>
      <c r="B459" s="115"/>
      <c r="C459" s="113"/>
      <c r="D459" s="113"/>
      <c r="E459" s="114"/>
    </row>
    <row r="460" spans="1:5" ht="12.75">
      <c r="A460" s="113"/>
      <c r="B460" s="115"/>
      <c r="C460" s="113"/>
      <c r="D460" s="113"/>
      <c r="E460" s="114"/>
    </row>
    <row r="461" spans="1:5" ht="12.75">
      <c r="A461" s="113"/>
      <c r="B461" s="115"/>
      <c r="C461" s="113"/>
      <c r="D461" s="113"/>
      <c r="E461" s="114"/>
    </row>
    <row r="462" spans="1:5" ht="12.75">
      <c r="A462" s="113"/>
      <c r="B462" s="115"/>
      <c r="C462" s="113"/>
      <c r="D462" s="113"/>
      <c r="E462" s="114"/>
    </row>
    <row r="463" spans="1:5" ht="12.75">
      <c r="A463" s="113"/>
      <c r="B463" s="115"/>
      <c r="C463" s="113"/>
      <c r="D463" s="113"/>
      <c r="E463" s="114"/>
    </row>
    <row r="464" spans="1:5" ht="12.75">
      <c r="A464" s="113"/>
      <c r="B464" s="115"/>
      <c r="C464" s="113"/>
      <c r="D464" s="113"/>
      <c r="E464" s="114"/>
    </row>
    <row r="465" spans="1:5" ht="12.75">
      <c r="A465" s="113"/>
      <c r="B465" s="115"/>
      <c r="C465" s="113"/>
      <c r="D465" s="113"/>
      <c r="E465" s="114"/>
    </row>
    <row r="466" spans="1:5" ht="12.75">
      <c r="A466" s="113"/>
      <c r="B466" s="115"/>
      <c r="C466" s="113"/>
      <c r="D466" s="113"/>
      <c r="E466" s="114"/>
    </row>
    <row r="467" spans="1:5" ht="12.75">
      <c r="A467" s="113"/>
      <c r="B467" s="115"/>
      <c r="C467" s="113"/>
      <c r="D467" s="113"/>
      <c r="E467" s="114"/>
    </row>
    <row r="468" spans="1:5" ht="12.75">
      <c r="A468" s="113"/>
      <c r="B468" s="115"/>
      <c r="C468" s="113"/>
      <c r="D468" s="113"/>
      <c r="E468" s="114"/>
    </row>
    <row r="469" spans="1:5" ht="12.75">
      <c r="A469" s="113"/>
      <c r="B469" s="115"/>
      <c r="C469" s="113"/>
      <c r="D469" s="113"/>
      <c r="E469" s="114"/>
    </row>
    <row r="470" spans="1:5" ht="12.75">
      <c r="A470" s="113"/>
      <c r="B470" s="115"/>
      <c r="C470" s="113"/>
      <c r="D470" s="113"/>
      <c r="E470" s="114"/>
    </row>
    <row r="471" spans="1:5" ht="12.75">
      <c r="A471" s="113"/>
      <c r="B471" s="115"/>
      <c r="C471" s="113"/>
      <c r="D471" s="113"/>
      <c r="E471" s="114"/>
    </row>
    <row r="472" spans="1:5" ht="12.75">
      <c r="A472" s="113"/>
      <c r="B472" s="115"/>
      <c r="C472" s="113"/>
      <c r="D472" s="113"/>
      <c r="E472" s="114"/>
    </row>
    <row r="473" spans="1:5" ht="12.75">
      <c r="A473" s="113"/>
      <c r="B473" s="115"/>
      <c r="C473" s="113"/>
      <c r="D473" s="113"/>
      <c r="E473" s="114"/>
    </row>
    <row r="474" spans="1:5" ht="12.75">
      <c r="A474" s="113"/>
      <c r="B474" s="115"/>
      <c r="C474" s="113"/>
      <c r="D474" s="113"/>
      <c r="E474" s="114"/>
    </row>
    <row r="475" spans="1:5" ht="12.75">
      <c r="A475" s="113"/>
      <c r="B475" s="115"/>
      <c r="C475" s="113"/>
      <c r="D475" s="113"/>
      <c r="E475" s="114"/>
    </row>
    <row r="476" spans="1:5" ht="12.75">
      <c r="A476" s="113"/>
      <c r="B476" s="115"/>
      <c r="C476" s="113"/>
      <c r="D476" s="113"/>
      <c r="E476" s="114"/>
    </row>
    <row r="477" spans="1:5" ht="12.75">
      <c r="A477" s="113"/>
      <c r="B477" s="115"/>
      <c r="C477" s="113"/>
      <c r="D477" s="113"/>
      <c r="E477" s="114"/>
    </row>
    <row r="478" spans="1:5" ht="12.75">
      <c r="A478" s="113"/>
      <c r="B478" s="115"/>
      <c r="C478" s="113"/>
      <c r="D478" s="113"/>
      <c r="E478" s="114"/>
    </row>
    <row r="479" spans="1:5" ht="12.75">
      <c r="A479" s="113"/>
      <c r="B479" s="115"/>
      <c r="C479" s="113"/>
      <c r="D479" s="113"/>
      <c r="E479" s="114"/>
    </row>
    <row r="480" spans="1:5" ht="12.75">
      <c r="A480" s="113"/>
      <c r="B480" s="115"/>
      <c r="C480" s="113"/>
      <c r="D480" s="113"/>
      <c r="E480" s="114"/>
    </row>
    <row r="481" spans="1:5" ht="12.75">
      <c r="A481" s="113"/>
      <c r="B481" s="115"/>
      <c r="C481" s="113"/>
      <c r="D481" s="113"/>
      <c r="E481" s="114"/>
    </row>
    <row r="482" spans="1:5" ht="12.75">
      <c r="A482" s="113"/>
      <c r="B482" s="115"/>
      <c r="C482" s="113"/>
      <c r="D482" s="113"/>
      <c r="E482" s="114"/>
    </row>
    <row r="483" spans="1:5" ht="12.75">
      <c r="A483" s="113"/>
      <c r="B483" s="115"/>
      <c r="C483" s="113"/>
      <c r="D483" s="113"/>
      <c r="E483" s="114"/>
    </row>
    <row r="484" spans="1:5" ht="12.75">
      <c r="A484" s="113"/>
      <c r="B484" s="115"/>
      <c r="C484" s="113"/>
      <c r="D484" s="113"/>
      <c r="E484" s="114"/>
    </row>
    <row r="485" spans="1:5" ht="12.75">
      <c r="A485" s="113"/>
      <c r="B485" s="115"/>
      <c r="C485" s="113"/>
      <c r="D485" s="113"/>
      <c r="E485" s="114"/>
    </row>
    <row r="486" spans="1:5" ht="12.75">
      <c r="A486" s="113"/>
      <c r="B486" s="115"/>
      <c r="C486" s="113"/>
      <c r="D486" s="113"/>
      <c r="E486" s="114"/>
    </row>
    <row r="487" spans="1:5" ht="12.75">
      <c r="A487" s="113"/>
      <c r="B487" s="115"/>
      <c r="C487" s="113"/>
      <c r="D487" s="113"/>
      <c r="E487" s="114"/>
    </row>
    <row r="488" spans="1:5" ht="12.75">
      <c r="A488" s="113"/>
      <c r="B488" s="115"/>
      <c r="C488" s="113"/>
      <c r="D488" s="113"/>
      <c r="E488" s="114"/>
    </row>
    <row r="489" spans="1:5" ht="12.75">
      <c r="A489" s="113"/>
      <c r="B489" s="115"/>
      <c r="C489" s="113"/>
      <c r="D489" s="113"/>
      <c r="E489" s="114"/>
    </row>
    <row r="490" spans="1:5" ht="12.75">
      <c r="A490" s="113"/>
      <c r="B490" s="115"/>
      <c r="C490" s="113"/>
      <c r="D490" s="113"/>
      <c r="E490" s="114"/>
    </row>
    <row r="491" spans="1:5" ht="12.75">
      <c r="A491" s="113"/>
      <c r="B491" s="115"/>
      <c r="C491" s="113"/>
      <c r="D491" s="113"/>
      <c r="E491" s="114"/>
    </row>
    <row r="492" spans="1:5" ht="12.75">
      <c r="A492" s="113"/>
      <c r="B492" s="115"/>
      <c r="C492" s="113"/>
      <c r="D492" s="113"/>
      <c r="E492" s="114"/>
    </row>
    <row r="493" spans="1:5" ht="12.75">
      <c r="A493" s="113"/>
      <c r="B493" s="115"/>
      <c r="C493" s="113"/>
      <c r="D493" s="113"/>
      <c r="E493" s="114"/>
    </row>
    <row r="494" spans="1:5" ht="12.75">
      <c r="A494" s="113"/>
      <c r="B494" s="115"/>
      <c r="C494" s="113"/>
      <c r="D494" s="113"/>
      <c r="E494" s="114"/>
    </row>
    <row r="495" spans="1:5" ht="12.75">
      <c r="A495" s="113"/>
      <c r="B495" s="115"/>
      <c r="C495" s="113"/>
      <c r="D495" s="113"/>
      <c r="E495" s="114"/>
    </row>
    <row r="496" spans="1:5" ht="12.75">
      <c r="A496" s="113"/>
      <c r="B496" s="115"/>
      <c r="C496" s="113"/>
      <c r="D496" s="113"/>
      <c r="E496" s="114"/>
    </row>
    <row r="497" spans="1:5" ht="12.75">
      <c r="A497" s="113"/>
      <c r="B497" s="115"/>
      <c r="C497" s="113"/>
      <c r="D497" s="113"/>
      <c r="E497" s="114"/>
    </row>
    <row r="498" spans="1:5" ht="12.75">
      <c r="A498" s="113"/>
      <c r="B498" s="115"/>
      <c r="C498" s="113"/>
      <c r="D498" s="113"/>
      <c r="E498" s="114"/>
    </row>
    <row r="499" spans="1:5" ht="12.75">
      <c r="A499" s="113"/>
      <c r="B499" s="115"/>
      <c r="C499" s="113"/>
      <c r="D499" s="113"/>
      <c r="E499" s="114"/>
    </row>
    <row r="500" spans="1:5" ht="12.75">
      <c r="A500" s="113"/>
      <c r="B500" s="115"/>
      <c r="C500" s="113"/>
      <c r="D500" s="113"/>
      <c r="E500" s="114"/>
    </row>
    <row r="501" spans="1:5" ht="12.75">
      <c r="A501" s="113"/>
      <c r="B501" s="115"/>
      <c r="C501" s="113"/>
      <c r="D501" s="113"/>
      <c r="E501" s="114"/>
    </row>
    <row r="502" spans="1:5" ht="12.75">
      <c r="A502" s="113"/>
      <c r="B502" s="115"/>
      <c r="C502" s="113"/>
      <c r="D502" s="113"/>
      <c r="E502" s="114"/>
    </row>
    <row r="503" spans="1:5" ht="12.75">
      <c r="A503" s="113"/>
      <c r="B503" s="115"/>
      <c r="C503" s="113"/>
      <c r="D503" s="113"/>
      <c r="E503" s="114"/>
    </row>
    <row r="504" spans="1:5" ht="12.75">
      <c r="A504" s="113"/>
      <c r="B504" s="115"/>
      <c r="C504" s="113"/>
      <c r="D504" s="113"/>
      <c r="E504" s="114"/>
    </row>
    <row r="505" spans="1:5" ht="12.75">
      <c r="A505" s="113"/>
      <c r="B505" s="115"/>
      <c r="C505" s="113"/>
      <c r="D505" s="113"/>
      <c r="E505" s="114"/>
    </row>
    <row r="506" spans="1:5" ht="12.75">
      <c r="A506" s="113"/>
      <c r="B506" s="115"/>
      <c r="C506" s="113"/>
      <c r="D506" s="113"/>
      <c r="E506" s="114"/>
    </row>
    <row r="507" spans="1:5" ht="12.75">
      <c r="A507" s="113"/>
      <c r="B507" s="115"/>
      <c r="C507" s="113"/>
      <c r="D507" s="113"/>
      <c r="E507" s="114"/>
    </row>
    <row r="508" spans="1:5" ht="12.75">
      <c r="A508" s="113"/>
      <c r="B508" s="115"/>
      <c r="C508" s="113"/>
      <c r="D508" s="113"/>
      <c r="E508" s="114"/>
    </row>
    <row r="509" spans="1:5" ht="12.75">
      <c r="A509" s="113"/>
      <c r="B509" s="115"/>
      <c r="C509" s="113"/>
      <c r="D509" s="113"/>
      <c r="E509" s="114"/>
    </row>
    <row r="510" spans="1:5" ht="12.75">
      <c r="A510" s="113"/>
      <c r="B510" s="115"/>
      <c r="C510" s="113"/>
      <c r="D510" s="113"/>
      <c r="E510" s="114"/>
    </row>
    <row r="511" spans="1:5" ht="12.75">
      <c r="A511" s="113"/>
      <c r="B511" s="115"/>
      <c r="C511" s="113"/>
      <c r="D511" s="113"/>
      <c r="E511" s="114"/>
    </row>
    <row r="512" spans="1:5" ht="12.75">
      <c r="A512" s="113"/>
      <c r="B512" s="115"/>
      <c r="C512" s="113"/>
      <c r="D512" s="113"/>
      <c r="E512" s="114"/>
    </row>
    <row r="513" spans="1:5" ht="12.75">
      <c r="A513" s="113"/>
      <c r="B513" s="115"/>
      <c r="C513" s="113"/>
      <c r="D513" s="113"/>
      <c r="E513" s="114"/>
    </row>
    <row r="514" spans="1:5" ht="12.75">
      <c r="A514" s="113"/>
      <c r="B514" s="115"/>
      <c r="C514" s="113"/>
      <c r="D514" s="113"/>
      <c r="E514" s="114"/>
    </row>
    <row r="515" spans="1:5" ht="12.75">
      <c r="A515" s="113"/>
      <c r="B515" s="115"/>
      <c r="C515" s="113"/>
      <c r="D515" s="113"/>
      <c r="E515" s="114"/>
    </row>
    <row r="516" spans="1:5" ht="12.75">
      <c r="A516" s="113"/>
      <c r="B516" s="115"/>
      <c r="C516" s="113"/>
      <c r="D516" s="113"/>
      <c r="E516" s="114"/>
    </row>
    <row r="517" spans="1:5" ht="12.75">
      <c r="A517" s="113"/>
      <c r="B517" s="115"/>
      <c r="C517" s="113"/>
      <c r="D517" s="113"/>
      <c r="E517" s="114"/>
    </row>
    <row r="518" spans="1:5" ht="12.75">
      <c r="A518" s="113"/>
      <c r="B518" s="115"/>
      <c r="C518" s="113"/>
      <c r="D518" s="113"/>
      <c r="E518" s="114"/>
    </row>
    <row r="519" spans="1:5" ht="12.75">
      <c r="A519" s="113"/>
      <c r="B519" s="115"/>
      <c r="C519" s="113"/>
      <c r="D519" s="113"/>
      <c r="E519" s="114"/>
    </row>
    <row r="520" spans="1:5" ht="12.75">
      <c r="A520" s="113"/>
      <c r="B520" s="115"/>
      <c r="C520" s="113"/>
      <c r="D520" s="113"/>
      <c r="E520" s="114"/>
    </row>
    <row r="521" spans="1:5" ht="12.75">
      <c r="A521" s="113"/>
      <c r="B521" s="115"/>
      <c r="C521" s="113"/>
      <c r="D521" s="113"/>
      <c r="E521" s="114"/>
    </row>
    <row r="522" spans="1:5" ht="12.75">
      <c r="A522" s="113"/>
      <c r="B522" s="115"/>
      <c r="C522" s="113"/>
      <c r="D522" s="113"/>
      <c r="E522" s="114"/>
    </row>
    <row r="523" spans="1:5" ht="12.75">
      <c r="A523" s="113"/>
      <c r="B523" s="115"/>
      <c r="C523" s="113"/>
      <c r="D523" s="113"/>
      <c r="E523" s="114"/>
    </row>
    <row r="524" spans="1:5" ht="12.75">
      <c r="A524" s="113"/>
      <c r="B524" s="115"/>
      <c r="C524" s="113"/>
      <c r="D524" s="113"/>
      <c r="E524" s="114"/>
    </row>
    <row r="525" spans="1:5" ht="12.75">
      <c r="A525" s="113"/>
      <c r="B525" s="115"/>
      <c r="C525" s="113"/>
      <c r="D525" s="113"/>
      <c r="E525" s="114"/>
    </row>
    <row r="526" spans="1:5" ht="12.75">
      <c r="A526" s="113"/>
      <c r="B526" s="115"/>
      <c r="C526" s="113"/>
      <c r="D526" s="113"/>
      <c r="E526" s="114"/>
    </row>
    <row r="527" spans="1:5" ht="12.75">
      <c r="A527" s="113"/>
      <c r="B527" s="115"/>
      <c r="C527" s="113"/>
      <c r="D527" s="113"/>
      <c r="E527" s="114"/>
    </row>
    <row r="528" spans="1:5" ht="12.75">
      <c r="A528" s="113"/>
      <c r="B528" s="115"/>
      <c r="C528" s="113"/>
      <c r="D528" s="113"/>
      <c r="E528" s="114"/>
    </row>
    <row r="529" spans="1:5" ht="12.75">
      <c r="A529" s="113"/>
      <c r="B529" s="115"/>
      <c r="C529" s="113"/>
      <c r="D529" s="113"/>
      <c r="E529" s="114"/>
    </row>
    <row r="530" spans="1:5" ht="12.75">
      <c r="A530" s="113"/>
      <c r="B530" s="115"/>
      <c r="C530" s="113"/>
      <c r="D530" s="113"/>
      <c r="E530" s="114"/>
    </row>
    <row r="531" spans="1:5" ht="12.75">
      <c r="A531" s="113"/>
      <c r="B531" s="115"/>
      <c r="C531" s="113"/>
      <c r="D531" s="113"/>
      <c r="E531" s="114"/>
    </row>
    <row r="532" spans="1:5" ht="12.75">
      <c r="A532" s="113"/>
      <c r="B532" s="115"/>
      <c r="C532" s="113"/>
      <c r="D532" s="113"/>
      <c r="E532" s="114"/>
    </row>
    <row r="533" spans="1:5" ht="12.75">
      <c r="A533" s="113"/>
      <c r="B533" s="115"/>
      <c r="C533" s="113"/>
      <c r="D533" s="113"/>
      <c r="E533" s="114"/>
    </row>
    <row r="534" spans="1:5" ht="12.75">
      <c r="A534" s="113"/>
      <c r="B534" s="115"/>
      <c r="C534" s="113"/>
      <c r="D534" s="113"/>
      <c r="E534" s="114"/>
    </row>
    <row r="535" spans="1:5" ht="12.75">
      <c r="A535" s="113"/>
      <c r="B535" s="115"/>
      <c r="C535" s="113"/>
      <c r="D535" s="113"/>
      <c r="E535" s="114"/>
    </row>
    <row r="536" spans="1:5" ht="12.75">
      <c r="A536" s="113"/>
      <c r="B536" s="115"/>
      <c r="C536" s="113"/>
      <c r="D536" s="113"/>
      <c r="E536" s="114"/>
    </row>
    <row r="537" spans="1:5" ht="12.75">
      <c r="A537" s="113"/>
      <c r="B537" s="115"/>
      <c r="C537" s="113"/>
      <c r="D537" s="113"/>
      <c r="E537" s="114"/>
    </row>
    <row r="538" spans="1:5" ht="12.75">
      <c r="A538" s="113"/>
      <c r="B538" s="115"/>
      <c r="C538" s="113"/>
      <c r="D538" s="113"/>
      <c r="E538" s="114"/>
    </row>
    <row r="539" spans="1:5" ht="12.75">
      <c r="A539" s="113"/>
      <c r="B539" s="115"/>
      <c r="C539" s="113"/>
      <c r="D539" s="113"/>
      <c r="E539" s="114"/>
    </row>
    <row r="540" spans="1:5" ht="12.75">
      <c r="A540" s="113"/>
      <c r="B540" s="115"/>
      <c r="C540" s="113"/>
      <c r="D540" s="113"/>
      <c r="E540" s="114"/>
    </row>
    <row r="541" spans="1:5" ht="12.75">
      <c r="A541" s="113"/>
      <c r="B541" s="115"/>
      <c r="C541" s="113"/>
      <c r="D541" s="113"/>
      <c r="E541" s="114"/>
    </row>
    <row r="542" spans="1:5" ht="12.75">
      <c r="A542" s="113"/>
      <c r="B542" s="115"/>
      <c r="C542" s="113"/>
      <c r="D542" s="113"/>
      <c r="E542" s="114"/>
    </row>
    <row r="543" spans="1:5" ht="12.75">
      <c r="A543" s="113"/>
      <c r="B543" s="115"/>
      <c r="C543" s="113"/>
      <c r="D543" s="113"/>
      <c r="E543" s="114"/>
    </row>
    <row r="544" spans="1:5" ht="12.75">
      <c r="A544" s="113"/>
      <c r="B544" s="115"/>
      <c r="C544" s="113"/>
      <c r="D544" s="113"/>
      <c r="E544" s="114"/>
    </row>
    <row r="545" spans="1:5" ht="12.75">
      <c r="A545" s="113"/>
      <c r="B545" s="115"/>
      <c r="C545" s="113"/>
      <c r="D545" s="113"/>
      <c r="E545" s="114"/>
    </row>
    <row r="546" spans="1:5" ht="12.75">
      <c r="A546" s="113"/>
      <c r="B546" s="115"/>
      <c r="C546" s="113"/>
      <c r="D546" s="113"/>
      <c r="E546" s="114"/>
    </row>
    <row r="547" spans="1:5" ht="12.75">
      <c r="A547" s="113"/>
      <c r="B547" s="115"/>
      <c r="C547" s="113"/>
      <c r="D547" s="113"/>
      <c r="E547" s="114"/>
    </row>
    <row r="548" spans="1:5" ht="12.75">
      <c r="A548" s="113"/>
      <c r="B548" s="115"/>
      <c r="C548" s="113"/>
      <c r="D548" s="113"/>
      <c r="E548" s="114"/>
    </row>
    <row r="549" spans="1:5" ht="12.75">
      <c r="A549" s="113"/>
      <c r="B549" s="115"/>
      <c r="C549" s="113"/>
      <c r="D549" s="113"/>
      <c r="E549" s="114"/>
    </row>
    <row r="550" spans="1:5" ht="12.75">
      <c r="A550" s="113"/>
      <c r="B550" s="115"/>
      <c r="C550" s="113"/>
      <c r="D550" s="113"/>
      <c r="E550" s="114"/>
    </row>
    <row r="551" spans="1:5" ht="12.75">
      <c r="A551" s="113"/>
      <c r="B551" s="115"/>
      <c r="C551" s="113"/>
      <c r="D551" s="113"/>
      <c r="E551" s="114"/>
    </row>
    <row r="552" spans="1:5" ht="12.75">
      <c r="A552" s="113"/>
      <c r="B552" s="115"/>
      <c r="C552" s="113"/>
      <c r="D552" s="113"/>
      <c r="E552" s="114"/>
    </row>
    <row r="553" spans="1:5" ht="12.75">
      <c r="A553" s="113"/>
      <c r="B553" s="115"/>
      <c r="C553" s="113"/>
      <c r="D553" s="113"/>
      <c r="E553" s="114"/>
    </row>
    <row r="554" spans="1:5" ht="12.75">
      <c r="A554" s="113"/>
      <c r="B554" s="115"/>
      <c r="C554" s="113"/>
      <c r="D554" s="113"/>
      <c r="E554" s="114"/>
    </row>
    <row r="555" spans="1:5" ht="12.75">
      <c r="A555" s="113"/>
      <c r="B555" s="115"/>
      <c r="C555" s="113"/>
      <c r="D555" s="113"/>
      <c r="E555" s="114"/>
    </row>
    <row r="556" spans="1:5" ht="12.75">
      <c r="A556" s="113"/>
      <c r="B556" s="115"/>
      <c r="C556" s="113"/>
      <c r="D556" s="113"/>
      <c r="E556" s="114"/>
    </row>
    <row r="557" spans="1:5" ht="12.75">
      <c r="A557" s="113"/>
      <c r="B557" s="115"/>
      <c r="C557" s="113"/>
      <c r="D557" s="113"/>
      <c r="E557" s="114"/>
    </row>
    <row r="558" spans="1:5" ht="12.75">
      <c r="A558" s="113"/>
      <c r="B558" s="115"/>
      <c r="C558" s="113"/>
      <c r="D558" s="113"/>
      <c r="E558" s="114"/>
    </row>
    <row r="559" spans="1:5" ht="12.75">
      <c r="A559" s="113"/>
      <c r="B559" s="115"/>
      <c r="C559" s="113"/>
      <c r="D559" s="113"/>
      <c r="E559" s="114"/>
    </row>
    <row r="560" spans="1:5" ht="12.75">
      <c r="A560" s="113"/>
      <c r="B560" s="115"/>
      <c r="C560" s="113"/>
      <c r="D560" s="113"/>
      <c r="E560" s="114"/>
    </row>
    <row r="561" spans="1:5" ht="12.75">
      <c r="A561" s="113"/>
      <c r="B561" s="115"/>
      <c r="C561" s="113"/>
      <c r="D561" s="113"/>
      <c r="E561" s="114"/>
    </row>
    <row r="562" spans="1:5" ht="12.75">
      <c r="A562" s="113"/>
      <c r="B562" s="115"/>
      <c r="C562" s="113"/>
      <c r="D562" s="113"/>
      <c r="E562" s="114"/>
    </row>
    <row r="563" spans="1:5" ht="12.75">
      <c r="A563" s="113"/>
      <c r="B563" s="115"/>
      <c r="C563" s="113"/>
      <c r="D563" s="113"/>
      <c r="E563" s="114"/>
    </row>
    <row r="564" spans="1:5" ht="12.75">
      <c r="A564" s="113"/>
      <c r="B564" s="115"/>
      <c r="C564" s="113"/>
      <c r="D564" s="113"/>
      <c r="E564" s="114"/>
    </row>
    <row r="565" spans="1:5" ht="12.75">
      <c r="A565" s="113"/>
      <c r="B565" s="115"/>
      <c r="C565" s="113"/>
      <c r="D565" s="113"/>
      <c r="E565" s="114"/>
    </row>
    <row r="566" spans="1:5" ht="12.75">
      <c r="A566" s="113"/>
      <c r="B566" s="115"/>
      <c r="C566" s="113"/>
      <c r="D566" s="113"/>
      <c r="E566" s="114"/>
    </row>
    <row r="567" spans="1:5" ht="12.75">
      <c r="A567" s="113"/>
      <c r="B567" s="115"/>
      <c r="C567" s="113"/>
      <c r="D567" s="113"/>
      <c r="E567" s="114"/>
    </row>
    <row r="568" spans="1:5" ht="12.75">
      <c r="A568" s="113"/>
      <c r="B568" s="115"/>
      <c r="C568" s="113"/>
      <c r="D568" s="113"/>
      <c r="E568" s="114"/>
    </row>
    <row r="569" spans="1:5" ht="12.75">
      <c r="A569" s="113"/>
      <c r="B569" s="115"/>
      <c r="C569" s="113"/>
      <c r="D569" s="113"/>
      <c r="E569" s="114"/>
    </row>
    <row r="570" spans="1:5" ht="12.75">
      <c r="A570" s="113"/>
      <c r="B570" s="115"/>
      <c r="C570" s="113"/>
      <c r="D570" s="113"/>
      <c r="E570" s="114"/>
    </row>
    <row r="571" spans="1:5" ht="12.75">
      <c r="A571" s="113"/>
      <c r="B571" s="115"/>
      <c r="C571" s="113"/>
      <c r="D571" s="113"/>
      <c r="E571" s="114"/>
    </row>
    <row r="572" spans="1:5" ht="12.75">
      <c r="A572" s="113"/>
      <c r="B572" s="115"/>
      <c r="C572" s="113"/>
      <c r="D572" s="113"/>
      <c r="E572" s="114"/>
    </row>
    <row r="573" spans="1:5" ht="12.75">
      <c r="A573" s="113"/>
      <c r="B573" s="115"/>
      <c r="C573" s="113"/>
      <c r="D573" s="113"/>
      <c r="E573" s="114"/>
    </row>
    <row r="574" spans="1:5" ht="12.75">
      <c r="A574" s="113"/>
      <c r="B574" s="115"/>
      <c r="C574" s="113"/>
      <c r="D574" s="113"/>
      <c r="E574" s="114"/>
    </row>
    <row r="575" spans="1:5" ht="12.75">
      <c r="A575" s="113"/>
      <c r="B575" s="115"/>
      <c r="C575" s="113"/>
      <c r="D575" s="113"/>
      <c r="E575" s="114"/>
    </row>
    <row r="576" spans="1:5" ht="12.75">
      <c r="A576" s="113"/>
      <c r="B576" s="115"/>
      <c r="C576" s="113"/>
      <c r="D576" s="113"/>
      <c r="E576" s="114"/>
    </row>
    <row r="577" spans="1:5" ht="12.75">
      <c r="A577" s="113"/>
      <c r="B577" s="115"/>
      <c r="C577" s="113"/>
      <c r="D577" s="113"/>
      <c r="E577" s="114"/>
    </row>
    <row r="578" spans="1:5" ht="12.75">
      <c r="A578" s="113"/>
      <c r="B578" s="115"/>
      <c r="C578" s="113"/>
      <c r="D578" s="113"/>
      <c r="E578" s="114"/>
    </row>
    <row r="579" spans="1:5" ht="12.75">
      <c r="A579" s="113"/>
      <c r="B579" s="115"/>
      <c r="C579" s="113"/>
      <c r="D579" s="113"/>
      <c r="E579" s="114"/>
    </row>
    <row r="580" spans="1:5" ht="12.75">
      <c r="A580" s="113"/>
      <c r="B580" s="115"/>
      <c r="C580" s="113"/>
      <c r="D580" s="113"/>
      <c r="E580" s="114"/>
    </row>
    <row r="581" spans="1:5" ht="12.75">
      <c r="A581" s="113"/>
      <c r="B581" s="115"/>
      <c r="C581" s="113"/>
      <c r="D581" s="113"/>
      <c r="E581" s="114"/>
    </row>
    <row r="582" spans="1:5" ht="12.75">
      <c r="A582" s="113"/>
      <c r="B582" s="115"/>
      <c r="C582" s="113"/>
      <c r="D582" s="113"/>
      <c r="E582" s="114"/>
    </row>
    <row r="583" spans="1:5" ht="12.75">
      <c r="A583" s="113"/>
      <c r="B583" s="115"/>
      <c r="C583" s="113"/>
      <c r="D583" s="113"/>
      <c r="E583" s="114"/>
    </row>
    <row r="584" spans="1:5" ht="12.75">
      <c r="A584" s="113"/>
      <c r="B584" s="115"/>
      <c r="C584" s="113"/>
      <c r="D584" s="113"/>
      <c r="E584" s="114"/>
    </row>
    <row r="585" spans="1:5" ht="12.75">
      <c r="A585" s="113"/>
      <c r="B585" s="115"/>
      <c r="C585" s="113"/>
      <c r="D585" s="113"/>
      <c r="E585" s="114"/>
    </row>
    <row r="586" spans="1:5" ht="12.75">
      <c r="A586" s="113"/>
      <c r="B586" s="115"/>
      <c r="C586" s="113"/>
      <c r="D586" s="113"/>
      <c r="E586" s="114"/>
    </row>
    <row r="587" spans="1:5" ht="12.75">
      <c r="A587" s="113"/>
      <c r="B587" s="115"/>
      <c r="C587" s="113"/>
      <c r="D587" s="113"/>
      <c r="E587" s="114"/>
    </row>
    <row r="588" spans="1:5" ht="12.75">
      <c r="A588" s="113"/>
      <c r="B588" s="115"/>
      <c r="C588" s="113"/>
      <c r="D588" s="113"/>
      <c r="E588" s="114"/>
    </row>
    <row r="589" spans="1:5" ht="12.75">
      <c r="A589" s="113"/>
      <c r="B589" s="115"/>
      <c r="C589" s="113"/>
      <c r="D589" s="113"/>
      <c r="E589" s="114"/>
    </row>
    <row r="590" spans="1:5" ht="12.75">
      <c r="A590" s="113"/>
      <c r="B590" s="115"/>
      <c r="C590" s="113"/>
      <c r="D590" s="113"/>
      <c r="E590" s="114"/>
    </row>
    <row r="591" spans="1:5" ht="12.75">
      <c r="A591" s="113"/>
      <c r="B591" s="115"/>
      <c r="C591" s="113"/>
      <c r="D591" s="113"/>
      <c r="E591" s="114"/>
    </row>
    <row r="592" spans="1:5" ht="12.75">
      <c r="A592" s="113"/>
      <c r="B592" s="115"/>
      <c r="C592" s="113"/>
      <c r="D592" s="113"/>
      <c r="E592" s="114"/>
    </row>
    <row r="593" spans="1:5" ht="12.75">
      <c r="A593" s="113"/>
      <c r="B593" s="115"/>
      <c r="C593" s="113"/>
      <c r="D593" s="113"/>
      <c r="E593" s="114"/>
    </row>
    <row r="594" spans="1:5" ht="12.75">
      <c r="A594" s="113"/>
      <c r="B594" s="115"/>
      <c r="C594" s="113"/>
      <c r="D594" s="113"/>
      <c r="E594" s="114"/>
    </row>
    <row r="595" spans="1:5" ht="12.75">
      <c r="A595" s="113"/>
      <c r="B595" s="115"/>
      <c r="C595" s="113"/>
      <c r="D595" s="113"/>
      <c r="E595" s="114"/>
    </row>
    <row r="596" spans="1:5" ht="12.75">
      <c r="A596" s="113"/>
      <c r="B596" s="115"/>
      <c r="C596" s="113"/>
      <c r="D596" s="113"/>
      <c r="E596" s="114"/>
    </row>
    <row r="597" spans="1:5" ht="12.75">
      <c r="A597" s="113"/>
      <c r="B597" s="115"/>
      <c r="C597" s="113"/>
      <c r="D597" s="113"/>
      <c r="E597" s="114"/>
    </row>
    <row r="598" spans="1:5" ht="12.75">
      <c r="A598" s="113"/>
      <c r="B598" s="115"/>
      <c r="C598" s="113"/>
      <c r="D598" s="113"/>
      <c r="E598" s="114"/>
    </row>
    <row r="599" spans="1:5" ht="12.75">
      <c r="A599" s="113"/>
      <c r="B599" s="115"/>
      <c r="C599" s="113"/>
      <c r="D599" s="113"/>
      <c r="E599" s="114"/>
    </row>
    <row r="600" spans="1:5" ht="12.75">
      <c r="A600" s="113"/>
      <c r="B600" s="115"/>
      <c r="C600" s="113"/>
      <c r="D600" s="113"/>
      <c r="E600" s="114"/>
    </row>
    <row r="601" spans="1:5" ht="12.75">
      <c r="A601" s="113"/>
      <c r="B601" s="115"/>
      <c r="C601" s="113"/>
      <c r="D601" s="113"/>
      <c r="E601" s="114"/>
    </row>
    <row r="602" spans="1:5" ht="12.75">
      <c r="A602" s="113"/>
      <c r="B602" s="115"/>
      <c r="C602" s="113"/>
      <c r="D602" s="113"/>
      <c r="E602" s="114"/>
    </row>
    <row r="603" spans="1:5" ht="12.75">
      <c r="A603" s="113"/>
      <c r="B603" s="115"/>
      <c r="C603" s="113"/>
      <c r="D603" s="113"/>
      <c r="E603" s="114"/>
    </row>
    <row r="604" spans="1:5" ht="12.75">
      <c r="A604" s="113"/>
      <c r="B604" s="115"/>
      <c r="C604" s="113"/>
      <c r="D604" s="113"/>
      <c r="E604" s="114"/>
    </row>
    <row r="605" spans="1:5" ht="12.75">
      <c r="A605" s="113"/>
      <c r="B605" s="115"/>
      <c r="C605" s="113"/>
      <c r="D605" s="113"/>
      <c r="E605" s="114"/>
    </row>
    <row r="606" spans="1:5" ht="12.75">
      <c r="A606" s="113"/>
      <c r="B606" s="115"/>
      <c r="C606" s="113"/>
      <c r="D606" s="113"/>
      <c r="E606" s="114"/>
    </row>
    <row r="607" spans="1:5" ht="12.75">
      <c r="A607" s="113"/>
      <c r="B607" s="115"/>
      <c r="C607" s="113"/>
      <c r="D607" s="113"/>
      <c r="E607" s="114"/>
    </row>
    <row r="608" spans="1:5" ht="12.75">
      <c r="A608" s="113"/>
      <c r="B608" s="115"/>
      <c r="C608" s="113"/>
      <c r="D608" s="113"/>
      <c r="E608" s="114"/>
    </row>
    <row r="609" spans="1:5" ht="12.75">
      <c r="A609" s="113"/>
      <c r="B609" s="115"/>
      <c r="C609" s="113"/>
      <c r="D609" s="113"/>
      <c r="E609" s="114"/>
    </row>
    <row r="610" spans="1:5" ht="12.75">
      <c r="A610" s="113"/>
      <c r="B610" s="115"/>
      <c r="C610" s="113"/>
      <c r="D610" s="113"/>
      <c r="E610" s="114"/>
    </row>
    <row r="611" spans="1:5" ht="12.75">
      <c r="A611" s="113"/>
      <c r="B611" s="115"/>
      <c r="C611" s="113"/>
      <c r="D611" s="113"/>
      <c r="E611" s="114"/>
    </row>
    <row r="612" spans="1:5" ht="12.75">
      <c r="A612" s="113"/>
      <c r="B612" s="115"/>
      <c r="C612" s="113"/>
      <c r="D612" s="113"/>
      <c r="E612" s="114"/>
    </row>
    <row r="613" spans="1:5" ht="12.75">
      <c r="A613" s="113"/>
      <c r="B613" s="115"/>
      <c r="C613" s="113"/>
      <c r="D613" s="113"/>
      <c r="E613" s="114"/>
    </row>
    <row r="614" spans="1:5" ht="12.75">
      <c r="A614" s="113"/>
      <c r="B614" s="115"/>
      <c r="C614" s="113"/>
      <c r="D614" s="113"/>
      <c r="E614" s="114"/>
    </row>
    <row r="615" spans="1:5" ht="12.75">
      <c r="A615" s="113"/>
      <c r="B615" s="115"/>
      <c r="C615" s="113"/>
      <c r="D615" s="113"/>
      <c r="E615" s="114"/>
    </row>
    <row r="616" spans="1:5" ht="12.75">
      <c r="A616" s="113"/>
      <c r="B616" s="115"/>
      <c r="C616" s="113"/>
      <c r="D616" s="113"/>
      <c r="E616" s="114"/>
    </row>
    <row r="617" spans="1:5" ht="12.75">
      <c r="A617" s="113"/>
      <c r="B617" s="115"/>
      <c r="C617" s="113"/>
      <c r="D617" s="113"/>
      <c r="E617" s="114"/>
    </row>
    <row r="618" spans="1:5" ht="12.75">
      <c r="A618" s="113"/>
      <c r="B618" s="115"/>
      <c r="C618" s="113"/>
      <c r="D618" s="113"/>
      <c r="E618" s="114"/>
    </row>
    <row r="619" spans="1:5" ht="12.75">
      <c r="A619" s="113"/>
      <c r="B619" s="115"/>
      <c r="C619" s="113"/>
      <c r="D619" s="113"/>
      <c r="E619" s="114"/>
    </row>
    <row r="620" spans="1:5" ht="12.75">
      <c r="A620" s="113"/>
      <c r="B620" s="115"/>
      <c r="C620" s="113"/>
      <c r="D620" s="113"/>
      <c r="E620" s="114"/>
    </row>
    <row r="621" spans="1:5" ht="12.75">
      <c r="A621" s="113"/>
      <c r="B621" s="115"/>
      <c r="C621" s="113"/>
      <c r="D621" s="113"/>
      <c r="E621" s="114"/>
    </row>
    <row r="622" spans="1:5" ht="12.75">
      <c r="A622" s="113"/>
      <c r="B622" s="115"/>
      <c r="C622" s="113"/>
      <c r="D622" s="113"/>
      <c r="E622" s="114"/>
    </row>
    <row r="623" spans="1:5" ht="12.75">
      <c r="A623" s="113"/>
      <c r="B623" s="115"/>
      <c r="C623" s="113"/>
      <c r="D623" s="113"/>
      <c r="E623" s="114"/>
    </row>
    <row r="624" spans="1:5" ht="12.75">
      <c r="A624" s="113"/>
      <c r="B624" s="115"/>
      <c r="C624" s="113"/>
      <c r="D624" s="113"/>
      <c r="E624" s="114"/>
    </row>
    <row r="625" spans="1:5" ht="12.75">
      <c r="A625" s="113"/>
      <c r="B625" s="115"/>
      <c r="C625" s="113"/>
      <c r="D625" s="113"/>
      <c r="E625" s="114"/>
    </row>
    <row r="626" spans="1:5" ht="12.75">
      <c r="A626" s="113"/>
      <c r="B626" s="115"/>
      <c r="C626" s="113"/>
      <c r="D626" s="113"/>
      <c r="E626" s="114"/>
    </row>
    <row r="627" spans="1:5" ht="12.75">
      <c r="A627" s="113"/>
      <c r="B627" s="115"/>
      <c r="C627" s="113"/>
      <c r="D627" s="113"/>
      <c r="E627" s="114"/>
    </row>
    <row r="628" spans="1:5" ht="12.75">
      <c r="A628" s="113"/>
      <c r="B628" s="115"/>
      <c r="C628" s="113"/>
      <c r="D628" s="113"/>
      <c r="E628" s="114"/>
    </row>
    <row r="629" spans="1:5" ht="12.75">
      <c r="A629" s="113"/>
      <c r="B629" s="115"/>
      <c r="C629" s="113"/>
      <c r="D629" s="113"/>
      <c r="E629" s="114"/>
    </row>
    <row r="630" spans="1:5" ht="12.75">
      <c r="A630" s="113"/>
      <c r="B630" s="115"/>
      <c r="C630" s="113"/>
      <c r="D630" s="113"/>
      <c r="E630" s="114"/>
    </row>
    <row r="631" spans="1:5" ht="12.75">
      <c r="A631" s="113"/>
      <c r="B631" s="115"/>
      <c r="C631" s="113"/>
      <c r="D631" s="113"/>
      <c r="E631" s="114"/>
    </row>
    <row r="632" spans="1:5" ht="12.75">
      <c r="A632" s="113"/>
      <c r="B632" s="115"/>
      <c r="C632" s="113"/>
      <c r="D632" s="113"/>
      <c r="E632" s="114"/>
    </row>
    <row r="633" spans="1:5" ht="12.75">
      <c r="A633" s="113"/>
      <c r="B633" s="115"/>
      <c r="C633" s="113"/>
      <c r="D633" s="113"/>
      <c r="E633" s="114"/>
    </row>
    <row r="634" spans="1:5" ht="12.75">
      <c r="A634" s="113"/>
      <c r="B634" s="115"/>
      <c r="C634" s="113"/>
      <c r="D634" s="113"/>
      <c r="E634" s="114"/>
    </row>
    <row r="635" spans="1:5" ht="12.75">
      <c r="A635" s="113"/>
      <c r="B635" s="115"/>
      <c r="C635" s="113"/>
      <c r="D635" s="113"/>
      <c r="E635" s="114"/>
    </row>
    <row r="636" spans="1:5" ht="12.75">
      <c r="A636" s="113"/>
      <c r="B636" s="115"/>
      <c r="C636" s="113"/>
      <c r="D636" s="113"/>
      <c r="E636" s="114"/>
    </row>
    <row r="637" spans="1:5" ht="12.75">
      <c r="A637" s="113"/>
      <c r="B637" s="115"/>
      <c r="C637" s="113"/>
      <c r="D637" s="113"/>
      <c r="E637" s="114"/>
    </row>
    <row r="638" spans="1:5" ht="12.75">
      <c r="A638" s="113"/>
      <c r="B638" s="115"/>
      <c r="C638" s="113"/>
      <c r="D638" s="113"/>
      <c r="E638" s="114"/>
    </row>
    <row r="639" spans="1:5" ht="12.75">
      <c r="A639" s="113"/>
      <c r="B639" s="115"/>
      <c r="C639" s="113"/>
      <c r="D639" s="113"/>
      <c r="E639" s="114"/>
    </row>
    <row r="640" spans="1:5" ht="12.75">
      <c r="A640" s="113"/>
      <c r="B640" s="115"/>
      <c r="C640" s="113"/>
      <c r="D640" s="113"/>
      <c r="E640" s="114"/>
    </row>
    <row r="641" spans="1:5" ht="12.75">
      <c r="A641" s="113"/>
      <c r="B641" s="115"/>
      <c r="C641" s="113"/>
      <c r="D641" s="113"/>
      <c r="E641" s="114"/>
    </row>
    <row r="642" spans="1:5" ht="12.75">
      <c r="A642" s="113"/>
      <c r="B642" s="115"/>
      <c r="C642" s="113"/>
      <c r="D642" s="113"/>
      <c r="E642" s="114"/>
    </row>
    <row r="643" spans="1:5" ht="12.75">
      <c r="A643" s="113"/>
      <c r="B643" s="115"/>
      <c r="C643" s="113"/>
      <c r="D643" s="113"/>
      <c r="E643" s="114"/>
    </row>
    <row r="644" spans="1:5" ht="12.75">
      <c r="A644" s="113"/>
      <c r="B644" s="115"/>
      <c r="C644" s="113"/>
      <c r="D644" s="113"/>
      <c r="E644" s="114"/>
    </row>
    <row r="645" spans="1:5" ht="12.75">
      <c r="A645" s="113"/>
      <c r="B645" s="115"/>
      <c r="C645" s="113"/>
      <c r="D645" s="113"/>
      <c r="E645" s="114"/>
    </row>
    <row r="646" spans="1:5" ht="12.75">
      <c r="A646" s="113"/>
      <c r="B646" s="115"/>
      <c r="C646" s="113"/>
      <c r="D646" s="113"/>
      <c r="E646" s="114"/>
    </row>
    <row r="647" spans="1:5" ht="12.75">
      <c r="A647" s="113"/>
      <c r="B647" s="115"/>
      <c r="C647" s="113"/>
      <c r="D647" s="113"/>
      <c r="E647" s="114"/>
    </row>
    <row r="648" spans="1:5" ht="12.75">
      <c r="A648" s="113"/>
      <c r="B648" s="115"/>
      <c r="C648" s="113"/>
      <c r="D648" s="113"/>
      <c r="E648" s="114"/>
    </row>
    <row r="649" spans="1:5" ht="12.75">
      <c r="A649" s="113"/>
      <c r="B649" s="115"/>
      <c r="C649" s="113"/>
      <c r="D649" s="113"/>
      <c r="E649" s="114"/>
    </row>
    <row r="650" spans="1:5" ht="12.75">
      <c r="A650" s="113"/>
      <c r="B650" s="115"/>
      <c r="C650" s="113"/>
      <c r="D650" s="113"/>
      <c r="E650" s="114"/>
    </row>
    <row r="651" spans="1:5" ht="12.75">
      <c r="A651" s="113"/>
      <c r="B651" s="115"/>
      <c r="C651" s="113"/>
      <c r="D651" s="113"/>
      <c r="E651" s="114"/>
    </row>
    <row r="652" spans="1:5" ht="12.75">
      <c r="A652" s="113"/>
      <c r="B652" s="115"/>
      <c r="C652" s="113"/>
      <c r="D652" s="113"/>
      <c r="E652" s="114"/>
    </row>
    <row r="653" spans="1:5" ht="12.75">
      <c r="A653" s="113"/>
      <c r="B653" s="115"/>
      <c r="C653" s="113"/>
      <c r="D653" s="113"/>
      <c r="E653" s="114"/>
    </row>
    <row r="654" spans="1:5" ht="12.75">
      <c r="A654" s="113"/>
      <c r="B654" s="115"/>
      <c r="C654" s="113"/>
      <c r="D654" s="113"/>
      <c r="E654" s="114"/>
    </row>
    <row r="655" spans="1:5" ht="12.75">
      <c r="A655" s="113"/>
      <c r="B655" s="115"/>
      <c r="C655" s="113"/>
      <c r="D655" s="113"/>
      <c r="E655" s="114"/>
    </row>
    <row r="656" spans="1:5" ht="12.75">
      <c r="A656" s="113"/>
      <c r="B656" s="115"/>
      <c r="C656" s="113"/>
      <c r="D656" s="113"/>
      <c r="E656" s="114"/>
    </row>
    <row r="657" spans="1:5" ht="12.75">
      <c r="A657" s="113"/>
      <c r="B657" s="115"/>
      <c r="C657" s="113"/>
      <c r="D657" s="113"/>
      <c r="E657" s="114"/>
    </row>
    <row r="658" spans="1:5" ht="12.75">
      <c r="A658" s="113"/>
      <c r="B658" s="115"/>
      <c r="C658" s="113"/>
      <c r="D658" s="113"/>
      <c r="E658" s="114"/>
    </row>
    <row r="659" spans="1:5" ht="12.75">
      <c r="A659" s="113"/>
      <c r="B659" s="115"/>
      <c r="C659" s="113"/>
      <c r="D659" s="113"/>
      <c r="E659" s="114"/>
    </row>
    <row r="660" spans="1:5" ht="12.75">
      <c r="A660" s="113"/>
      <c r="B660" s="115"/>
      <c r="C660" s="113"/>
      <c r="D660" s="113"/>
      <c r="E660" s="114"/>
    </row>
    <row r="661" spans="1:5" ht="12.75">
      <c r="A661" s="113"/>
      <c r="B661" s="115"/>
      <c r="C661" s="113"/>
      <c r="D661" s="113"/>
      <c r="E661" s="114"/>
    </row>
    <row r="662" spans="1:5" ht="12.75">
      <c r="A662" s="113"/>
      <c r="B662" s="115"/>
      <c r="C662" s="113"/>
      <c r="D662" s="113"/>
      <c r="E662" s="114"/>
    </row>
    <row r="663" spans="1:5" ht="12.75">
      <c r="A663" s="113"/>
      <c r="B663" s="115"/>
      <c r="C663" s="113"/>
      <c r="D663" s="113"/>
      <c r="E663" s="114"/>
    </row>
    <row r="664" spans="1:5" ht="12.75">
      <c r="A664" s="113"/>
      <c r="B664" s="115"/>
      <c r="C664" s="113"/>
      <c r="D664" s="113"/>
      <c r="E664" s="114"/>
    </row>
    <row r="665" spans="1:5" ht="12.75">
      <c r="A665" s="113"/>
      <c r="B665" s="115"/>
      <c r="C665" s="113"/>
      <c r="D665" s="113"/>
      <c r="E665" s="114"/>
    </row>
    <row r="666" spans="1:5" ht="12.75">
      <c r="A666" s="113"/>
      <c r="B666" s="115"/>
      <c r="C666" s="113"/>
      <c r="D666" s="113"/>
      <c r="E666" s="114"/>
    </row>
    <row r="667" spans="1:5" ht="12.75">
      <c r="A667" s="113"/>
      <c r="B667" s="115"/>
      <c r="C667" s="113"/>
      <c r="D667" s="113"/>
      <c r="E667" s="114"/>
    </row>
    <row r="668" spans="1:5" ht="12.75">
      <c r="A668" s="113"/>
      <c r="B668" s="115"/>
      <c r="C668" s="113"/>
      <c r="D668" s="113"/>
      <c r="E668" s="114"/>
    </row>
    <row r="669" spans="1:5" ht="12.75">
      <c r="A669" s="113"/>
      <c r="B669" s="115"/>
      <c r="C669" s="113"/>
      <c r="D669" s="113"/>
      <c r="E669" s="114"/>
    </row>
    <row r="670" spans="1:5" ht="12.75">
      <c r="A670" s="113"/>
      <c r="B670" s="115"/>
      <c r="C670" s="113"/>
      <c r="D670" s="113"/>
      <c r="E670" s="114"/>
    </row>
    <row r="671" spans="1:5" ht="12.75">
      <c r="A671" s="113"/>
      <c r="B671" s="115"/>
      <c r="C671" s="113"/>
      <c r="D671" s="113"/>
      <c r="E671" s="114"/>
    </row>
    <row r="672" spans="1:5" ht="12.75">
      <c r="A672" s="113"/>
      <c r="B672" s="115"/>
      <c r="C672" s="113"/>
      <c r="D672" s="113"/>
      <c r="E672" s="114"/>
    </row>
    <row r="673" spans="1:5" ht="12.75">
      <c r="A673" s="113"/>
      <c r="B673" s="115"/>
      <c r="C673" s="113"/>
      <c r="D673" s="113"/>
      <c r="E673" s="114"/>
    </row>
    <row r="674" spans="1:5" ht="12.75">
      <c r="A674" s="113"/>
      <c r="B674" s="115"/>
      <c r="C674" s="113"/>
      <c r="D674" s="113"/>
      <c r="E674" s="114"/>
    </row>
    <row r="675" spans="1:5" ht="12.75">
      <c r="A675" s="113"/>
      <c r="B675" s="115"/>
      <c r="C675" s="113"/>
      <c r="D675" s="113"/>
      <c r="E675" s="114"/>
    </row>
    <row r="676" spans="1:5" ht="12.75">
      <c r="A676" s="113"/>
      <c r="B676" s="115"/>
      <c r="C676" s="113"/>
      <c r="D676" s="113"/>
      <c r="E676" s="114"/>
    </row>
    <row r="677" spans="1:5" ht="12.75">
      <c r="A677" s="113"/>
      <c r="B677" s="115"/>
      <c r="C677" s="113"/>
      <c r="D677" s="113"/>
      <c r="E677" s="114"/>
    </row>
    <row r="678" spans="1:5" ht="12.75">
      <c r="A678" s="113"/>
      <c r="B678" s="115"/>
      <c r="C678" s="113"/>
      <c r="D678" s="113"/>
      <c r="E678" s="114"/>
    </row>
    <row r="679" spans="1:5" ht="12.75">
      <c r="A679" s="113"/>
      <c r="B679" s="115"/>
      <c r="C679" s="113"/>
      <c r="D679" s="113"/>
      <c r="E679" s="114"/>
    </row>
    <row r="680" spans="1:5" ht="12.75">
      <c r="A680" s="113"/>
      <c r="B680" s="115"/>
      <c r="C680" s="113"/>
      <c r="D680" s="113"/>
      <c r="E680" s="114"/>
    </row>
    <row r="681" spans="1:5" ht="12.75">
      <c r="A681" s="113"/>
      <c r="B681" s="115"/>
      <c r="C681" s="113"/>
      <c r="D681" s="113"/>
      <c r="E681" s="114"/>
    </row>
    <row r="682" spans="1:5" ht="12.75">
      <c r="A682" s="113"/>
      <c r="B682" s="115"/>
      <c r="C682" s="113"/>
      <c r="D682" s="113"/>
      <c r="E682" s="114"/>
    </row>
    <row r="683" spans="1:5" ht="12.75">
      <c r="A683" s="113"/>
      <c r="B683" s="115"/>
      <c r="C683" s="113"/>
      <c r="D683" s="113"/>
      <c r="E683" s="114"/>
    </row>
    <row r="684" spans="1:5" ht="12.75">
      <c r="A684" s="113"/>
      <c r="B684" s="115"/>
      <c r="C684" s="113"/>
      <c r="D684" s="113"/>
      <c r="E684" s="114"/>
    </row>
    <row r="685" spans="1:5" ht="12.75">
      <c r="A685" s="113"/>
      <c r="B685" s="115"/>
      <c r="C685" s="113"/>
      <c r="D685" s="113"/>
      <c r="E685" s="114"/>
    </row>
    <row r="686" spans="1:5" ht="12.75">
      <c r="A686" s="113"/>
      <c r="B686" s="115"/>
      <c r="C686" s="113"/>
      <c r="D686" s="113"/>
      <c r="E686" s="114"/>
    </row>
    <row r="687" spans="1:5" ht="12.75">
      <c r="A687" s="113"/>
      <c r="B687" s="115"/>
      <c r="C687" s="113"/>
      <c r="D687" s="113"/>
      <c r="E687" s="114"/>
    </row>
    <row r="688" spans="1:5" ht="12.75">
      <c r="A688" s="113"/>
      <c r="B688" s="115"/>
      <c r="C688" s="113"/>
      <c r="D688" s="113"/>
      <c r="E688" s="114"/>
    </row>
    <row r="689" spans="1:5" ht="12.75">
      <c r="A689" s="113"/>
      <c r="B689" s="115"/>
      <c r="C689" s="113"/>
      <c r="D689" s="113"/>
      <c r="E689" s="114"/>
    </row>
    <row r="690" spans="1:5" ht="12.75">
      <c r="A690" s="113"/>
      <c r="B690" s="115"/>
      <c r="C690" s="113"/>
      <c r="D690" s="113"/>
      <c r="E690" s="114"/>
    </row>
    <row r="691" spans="1:5" ht="12.75">
      <c r="A691" s="113"/>
      <c r="B691" s="115"/>
      <c r="C691" s="113"/>
      <c r="D691" s="113"/>
      <c r="E691" s="114"/>
    </row>
    <row r="692" spans="1:5" ht="12.75">
      <c r="A692" s="113"/>
      <c r="B692" s="115"/>
      <c r="C692" s="113"/>
      <c r="D692" s="113"/>
      <c r="E692" s="114"/>
    </row>
    <row r="693" spans="1:5" ht="12.75">
      <c r="A693" s="113"/>
      <c r="B693" s="115"/>
      <c r="C693" s="113"/>
      <c r="D693" s="113"/>
      <c r="E693" s="114"/>
    </row>
    <row r="694" spans="1:5" ht="12.75">
      <c r="A694" s="113"/>
      <c r="B694" s="115"/>
      <c r="C694" s="113"/>
      <c r="D694" s="113"/>
      <c r="E694" s="114"/>
    </row>
    <row r="695" spans="1:5" ht="12.75">
      <c r="A695" s="113"/>
      <c r="B695" s="115"/>
      <c r="C695" s="113"/>
      <c r="D695" s="113"/>
      <c r="E695" s="114"/>
    </row>
    <row r="696" spans="1:5" ht="12.75">
      <c r="A696" s="113"/>
      <c r="B696" s="115"/>
      <c r="C696" s="113"/>
      <c r="D696" s="113"/>
      <c r="E696" s="114"/>
    </row>
    <row r="697" spans="1:5" ht="12.75">
      <c r="A697" s="113"/>
      <c r="B697" s="115"/>
      <c r="C697" s="113"/>
      <c r="D697" s="113"/>
      <c r="E697" s="114"/>
    </row>
    <row r="698" spans="1:5" ht="12.75">
      <c r="A698" s="113"/>
      <c r="B698" s="115"/>
      <c r="C698" s="113"/>
      <c r="D698" s="113"/>
      <c r="E698" s="114"/>
    </row>
    <row r="699" spans="1:5" ht="12.75">
      <c r="A699" s="113"/>
      <c r="B699" s="115"/>
      <c r="C699" s="113"/>
      <c r="D699" s="113"/>
      <c r="E699" s="114"/>
    </row>
    <row r="700" spans="1:5" ht="12.75">
      <c r="A700" s="113"/>
      <c r="B700" s="115"/>
      <c r="C700" s="113"/>
      <c r="D700" s="113"/>
      <c r="E700" s="114"/>
    </row>
    <row r="701" spans="1:5" ht="12.75">
      <c r="A701" s="113"/>
      <c r="B701" s="115"/>
      <c r="C701" s="113"/>
      <c r="D701" s="113"/>
      <c r="E701" s="114"/>
    </row>
    <row r="702" spans="1:5" ht="12.75">
      <c r="A702" s="113"/>
      <c r="B702" s="115"/>
      <c r="C702" s="113"/>
      <c r="D702" s="113"/>
      <c r="E702" s="114"/>
    </row>
    <row r="703" spans="1:5" ht="12.75">
      <c r="A703" s="113"/>
      <c r="B703" s="115"/>
      <c r="C703" s="113"/>
      <c r="D703" s="113"/>
      <c r="E703" s="114"/>
    </row>
    <row r="704" spans="1:5" ht="12.75">
      <c r="A704" s="113"/>
      <c r="B704" s="115"/>
      <c r="C704" s="113"/>
      <c r="D704" s="113"/>
      <c r="E704" s="114"/>
    </row>
    <row r="705" spans="1:5" ht="12.75">
      <c r="A705" s="113"/>
      <c r="B705" s="115"/>
      <c r="C705" s="113"/>
      <c r="D705" s="113"/>
      <c r="E705" s="114"/>
    </row>
    <row r="706" spans="1:5" ht="12.75">
      <c r="A706" s="113"/>
      <c r="B706" s="115"/>
      <c r="C706" s="113"/>
      <c r="D706" s="113"/>
      <c r="E706" s="114"/>
    </row>
    <row r="707" spans="1:5" ht="12.75">
      <c r="A707" s="113"/>
      <c r="B707" s="115"/>
      <c r="C707" s="113"/>
      <c r="D707" s="113"/>
      <c r="E707" s="114"/>
    </row>
    <row r="708" spans="1:5" ht="12.75">
      <c r="A708" s="113"/>
      <c r="B708" s="115"/>
      <c r="C708" s="113"/>
      <c r="D708" s="113"/>
      <c r="E708" s="114"/>
    </row>
    <row r="709" spans="1:5" ht="12.75">
      <c r="A709" s="113"/>
      <c r="B709" s="115"/>
      <c r="C709" s="113"/>
      <c r="D709" s="113"/>
      <c r="E709" s="114"/>
    </row>
    <row r="710" spans="1:5" ht="12.75">
      <c r="A710" s="113"/>
      <c r="B710" s="115"/>
      <c r="C710" s="113"/>
      <c r="D710" s="113"/>
      <c r="E710" s="114"/>
    </row>
    <row r="711" spans="1:5" ht="12.75">
      <c r="A711" s="113"/>
      <c r="B711" s="115"/>
      <c r="C711" s="113"/>
      <c r="D711" s="113"/>
      <c r="E711" s="114"/>
    </row>
    <row r="712" spans="1:5" ht="12.75">
      <c r="A712" s="113"/>
      <c r="B712" s="115"/>
      <c r="C712" s="113"/>
      <c r="D712" s="113"/>
      <c r="E712" s="114"/>
    </row>
    <row r="713" spans="1:5" ht="12.75">
      <c r="A713" s="113"/>
      <c r="B713" s="115"/>
      <c r="C713" s="113"/>
      <c r="D713" s="113"/>
      <c r="E713" s="114"/>
    </row>
    <row r="714" spans="1:5" ht="12.75">
      <c r="A714" s="113"/>
      <c r="B714" s="115"/>
      <c r="C714" s="113"/>
      <c r="D714" s="113"/>
      <c r="E714" s="114"/>
    </row>
    <row r="715" spans="1:5" ht="12.75">
      <c r="A715" s="113"/>
      <c r="B715" s="115"/>
      <c r="C715" s="113"/>
      <c r="D715" s="113"/>
      <c r="E715" s="114"/>
    </row>
    <row r="716" spans="1:5" ht="12.75">
      <c r="A716" s="113"/>
      <c r="B716" s="115"/>
      <c r="C716" s="113"/>
      <c r="D716" s="113"/>
      <c r="E716" s="114"/>
    </row>
    <row r="717" spans="1:5" ht="12.75">
      <c r="A717" s="113"/>
      <c r="B717" s="115"/>
      <c r="C717" s="113"/>
      <c r="D717" s="113"/>
      <c r="E717" s="114"/>
    </row>
    <row r="718" spans="1:5" ht="12.75">
      <c r="A718" s="113"/>
      <c r="B718" s="115"/>
      <c r="C718" s="113"/>
      <c r="D718" s="113"/>
      <c r="E718" s="114"/>
    </row>
    <row r="719" spans="1:5" ht="12.75">
      <c r="A719" s="113"/>
      <c r="B719" s="115"/>
      <c r="C719" s="113"/>
      <c r="D719" s="113"/>
      <c r="E719" s="114"/>
    </row>
    <row r="720" spans="1:5" ht="12.75">
      <c r="A720" s="113"/>
      <c r="B720" s="115"/>
      <c r="C720" s="113"/>
      <c r="D720" s="113"/>
      <c r="E720" s="114"/>
    </row>
    <row r="721" spans="1:5" ht="12.75">
      <c r="A721" s="113"/>
      <c r="B721" s="115"/>
      <c r="C721" s="113"/>
      <c r="D721" s="113"/>
      <c r="E721" s="114"/>
    </row>
    <row r="722" spans="1:5" ht="12.75">
      <c r="A722" s="113"/>
      <c r="B722" s="115"/>
      <c r="C722" s="113"/>
      <c r="D722" s="113"/>
      <c r="E722" s="114"/>
    </row>
    <row r="723" spans="1:5" ht="12.75">
      <c r="A723" s="113"/>
      <c r="B723" s="115"/>
      <c r="C723" s="113"/>
      <c r="D723" s="113"/>
      <c r="E723" s="114"/>
    </row>
    <row r="724" spans="1:5" ht="12.75">
      <c r="A724" s="113"/>
      <c r="B724" s="115"/>
      <c r="C724" s="113"/>
      <c r="D724" s="113"/>
      <c r="E724" s="114"/>
    </row>
    <row r="725" spans="1:5" ht="12.75">
      <c r="A725" s="113"/>
      <c r="B725" s="115"/>
      <c r="C725" s="113"/>
      <c r="D725" s="113"/>
      <c r="E725" s="114"/>
    </row>
    <row r="726" spans="1:5" ht="12.75">
      <c r="A726" s="113"/>
      <c r="B726" s="115"/>
      <c r="C726" s="113"/>
      <c r="D726" s="113"/>
      <c r="E726" s="114"/>
    </row>
    <row r="727" spans="1:5" ht="12.75">
      <c r="A727" s="113"/>
      <c r="B727" s="115"/>
      <c r="C727" s="113"/>
      <c r="D727" s="113"/>
      <c r="E727" s="114"/>
    </row>
    <row r="728" spans="1:5" ht="12.75">
      <c r="A728" s="113"/>
      <c r="B728" s="115"/>
      <c r="C728" s="113"/>
      <c r="D728" s="113"/>
      <c r="E728" s="114"/>
    </row>
    <row r="729" spans="1:5" ht="12.75">
      <c r="A729" s="113"/>
      <c r="B729" s="115"/>
      <c r="C729" s="113"/>
      <c r="D729" s="113"/>
      <c r="E729" s="114"/>
    </row>
    <row r="730" spans="1:5" ht="12.75">
      <c r="A730" s="113"/>
      <c r="B730" s="115"/>
      <c r="C730" s="113"/>
      <c r="D730" s="113"/>
      <c r="E730" s="114"/>
    </row>
    <row r="731" spans="1:5" ht="12.75">
      <c r="A731" s="113"/>
      <c r="B731" s="115"/>
      <c r="C731" s="113"/>
      <c r="D731" s="113"/>
      <c r="E731" s="114"/>
    </row>
    <row r="732" spans="1:5" ht="12.75">
      <c r="A732" s="113"/>
      <c r="B732" s="115"/>
      <c r="C732" s="113"/>
      <c r="D732" s="113"/>
      <c r="E732" s="114"/>
    </row>
    <row r="733" spans="1:5" ht="12.75">
      <c r="A733" s="113"/>
      <c r="B733" s="115"/>
      <c r="C733" s="113"/>
      <c r="D733" s="113"/>
      <c r="E733" s="114"/>
    </row>
    <row r="734" spans="1:5" ht="12.75">
      <c r="A734" s="113"/>
      <c r="B734" s="115"/>
      <c r="C734" s="113"/>
      <c r="D734" s="113"/>
      <c r="E734" s="114"/>
    </row>
    <row r="735" spans="1:5" ht="12.75">
      <c r="A735" s="113"/>
      <c r="B735" s="115"/>
      <c r="C735" s="113"/>
      <c r="D735" s="113"/>
      <c r="E735" s="114"/>
    </row>
    <row r="736" spans="1:5" ht="12.75">
      <c r="A736" s="113"/>
      <c r="B736" s="115"/>
      <c r="C736" s="113"/>
      <c r="D736" s="113"/>
      <c r="E736" s="114"/>
    </row>
    <row r="737" spans="1:5" ht="12.75">
      <c r="A737" s="113"/>
      <c r="B737" s="115"/>
      <c r="C737" s="113"/>
      <c r="D737" s="113"/>
      <c r="E737" s="114"/>
    </row>
    <row r="738" spans="1:5" ht="12.75">
      <c r="A738" s="113"/>
      <c r="B738" s="115"/>
      <c r="C738" s="113"/>
      <c r="D738" s="113"/>
      <c r="E738" s="114"/>
    </row>
    <row r="739" spans="1:5" ht="12.75">
      <c r="A739" s="113"/>
      <c r="B739" s="115"/>
      <c r="C739" s="113"/>
      <c r="D739" s="113"/>
      <c r="E739" s="114"/>
    </row>
    <row r="740" spans="1:5" ht="12.75">
      <c r="A740" s="113"/>
      <c r="B740" s="115"/>
      <c r="C740" s="113"/>
      <c r="D740" s="113"/>
      <c r="E740" s="114"/>
    </row>
    <row r="741" spans="1:5" ht="12.75">
      <c r="A741" s="113"/>
      <c r="B741" s="115"/>
      <c r="C741" s="113"/>
      <c r="D741" s="113"/>
      <c r="E741" s="114"/>
    </row>
    <row r="742" spans="1:5" ht="12.75">
      <c r="A742" s="113"/>
      <c r="B742" s="115"/>
      <c r="C742" s="113"/>
      <c r="D742" s="113"/>
      <c r="E742" s="114"/>
    </row>
    <row r="743" spans="1:5" ht="12.75">
      <c r="A743" s="113"/>
      <c r="B743" s="115"/>
      <c r="C743" s="113"/>
      <c r="D743" s="113"/>
      <c r="E743" s="114"/>
    </row>
    <row r="744" spans="1:5" ht="12.75">
      <c r="A744" s="113"/>
      <c r="B744" s="115"/>
      <c r="C744" s="113"/>
      <c r="D744" s="113"/>
      <c r="E744" s="114"/>
    </row>
    <row r="745" spans="1:5" ht="12.75">
      <c r="A745" s="113"/>
      <c r="B745" s="115"/>
      <c r="C745" s="113"/>
      <c r="D745" s="113"/>
      <c r="E745" s="114"/>
    </row>
    <row r="746" spans="1:5" ht="12.75">
      <c r="A746" s="113"/>
      <c r="B746" s="115"/>
      <c r="C746" s="113"/>
      <c r="D746" s="113"/>
      <c r="E746" s="114"/>
    </row>
    <row r="747" spans="1:5" ht="12.75">
      <c r="A747" s="113"/>
      <c r="B747" s="115"/>
      <c r="C747" s="113"/>
      <c r="D747" s="113"/>
      <c r="E747" s="114"/>
    </row>
    <row r="748" spans="1:5" ht="12.75">
      <c r="A748" s="113"/>
      <c r="B748" s="115"/>
      <c r="C748" s="113"/>
      <c r="D748" s="113"/>
      <c r="E748" s="114"/>
    </row>
    <row r="749" spans="1:5" ht="12.75">
      <c r="A749" s="113"/>
      <c r="B749" s="115"/>
      <c r="C749" s="113"/>
      <c r="D749" s="113"/>
      <c r="E749" s="114"/>
    </row>
    <row r="750" spans="1:5" ht="12.75">
      <c r="A750" s="113"/>
      <c r="B750" s="115"/>
      <c r="C750" s="113"/>
      <c r="D750" s="113"/>
      <c r="E750" s="114"/>
    </row>
    <row r="751" spans="1:5" ht="12.75">
      <c r="A751" s="113"/>
      <c r="B751" s="115"/>
      <c r="C751" s="113"/>
      <c r="D751" s="113"/>
      <c r="E751" s="114"/>
    </row>
    <row r="752" spans="1:5" ht="12.75">
      <c r="A752" s="113"/>
      <c r="B752" s="115"/>
      <c r="C752" s="113"/>
      <c r="D752" s="113"/>
      <c r="E752" s="114"/>
    </row>
    <row r="753" spans="1:5" ht="12.75">
      <c r="A753" s="113"/>
      <c r="B753" s="115"/>
      <c r="C753" s="113"/>
      <c r="D753" s="113"/>
      <c r="E753" s="114"/>
    </row>
    <row r="754" spans="1:5" ht="12.75">
      <c r="A754" s="113"/>
      <c r="B754" s="115"/>
      <c r="C754" s="113"/>
      <c r="D754" s="113"/>
      <c r="E754" s="114"/>
    </row>
    <row r="755" spans="1:5" ht="12.75">
      <c r="A755" s="113"/>
      <c r="B755" s="115"/>
      <c r="C755" s="113"/>
      <c r="D755" s="113"/>
      <c r="E755" s="114"/>
    </row>
    <row r="756" spans="1:5" ht="12.75">
      <c r="A756" s="113"/>
      <c r="B756" s="115"/>
      <c r="C756" s="113"/>
      <c r="D756" s="113"/>
      <c r="E756" s="114"/>
    </row>
    <row r="757" spans="1:5" ht="12.75">
      <c r="A757" s="113"/>
      <c r="B757" s="115"/>
      <c r="C757" s="113"/>
      <c r="D757" s="113"/>
      <c r="E757" s="114"/>
    </row>
    <row r="758" spans="1:5" ht="12.75">
      <c r="A758" s="113"/>
      <c r="B758" s="115"/>
      <c r="C758" s="113"/>
      <c r="D758" s="113"/>
      <c r="E758" s="114"/>
    </row>
    <row r="759" spans="1:5" ht="12.75">
      <c r="A759" s="113"/>
      <c r="B759" s="115"/>
      <c r="C759" s="113"/>
      <c r="D759" s="113"/>
      <c r="E759" s="114"/>
    </row>
    <row r="760" spans="1:5" ht="12.75">
      <c r="A760" s="113"/>
      <c r="B760" s="115"/>
      <c r="C760" s="113"/>
      <c r="D760" s="113"/>
      <c r="E760" s="114"/>
    </row>
    <row r="761" spans="1:5" ht="12.75">
      <c r="A761" s="113"/>
      <c r="B761" s="115"/>
      <c r="C761" s="113"/>
      <c r="D761" s="113"/>
      <c r="E761" s="114"/>
    </row>
    <row r="762" spans="1:5" ht="12.75">
      <c r="A762" s="113"/>
      <c r="B762" s="115"/>
      <c r="C762" s="113"/>
      <c r="D762" s="113"/>
      <c r="E762" s="114"/>
    </row>
    <row r="763" spans="1:5" ht="12.75">
      <c r="A763" s="113"/>
      <c r="B763" s="115"/>
      <c r="C763" s="113"/>
      <c r="D763" s="113"/>
      <c r="E763" s="114"/>
    </row>
    <row r="764" spans="1:5" ht="12.75">
      <c r="A764" s="113"/>
      <c r="B764" s="115"/>
      <c r="C764" s="113"/>
      <c r="D764" s="113"/>
      <c r="E764" s="114"/>
    </row>
    <row r="765" spans="1:5" ht="12.75">
      <c r="A765" s="113"/>
      <c r="B765" s="115"/>
      <c r="C765" s="113"/>
      <c r="D765" s="113"/>
      <c r="E765" s="114"/>
    </row>
    <row r="766" spans="1:5" ht="12.75">
      <c r="A766" s="113"/>
      <c r="B766" s="115"/>
      <c r="C766" s="113"/>
      <c r="D766" s="113"/>
      <c r="E766" s="114"/>
    </row>
    <row r="767" spans="1:5" ht="12.75">
      <c r="A767" s="113"/>
      <c r="B767" s="115"/>
      <c r="C767" s="113"/>
      <c r="D767" s="113"/>
      <c r="E767" s="114"/>
    </row>
    <row r="768" spans="1:5" ht="12.75">
      <c r="A768" s="113"/>
      <c r="B768" s="115"/>
      <c r="C768" s="113"/>
      <c r="D768" s="113"/>
      <c r="E768" s="114"/>
    </row>
    <row r="769" spans="1:5" ht="12.75">
      <c r="A769" s="113"/>
      <c r="B769" s="115"/>
      <c r="C769" s="113"/>
      <c r="D769" s="113"/>
      <c r="E769" s="114"/>
    </row>
    <row r="770" spans="1:5" ht="12.75">
      <c r="A770" s="113"/>
      <c r="B770" s="115"/>
      <c r="C770" s="113"/>
      <c r="D770" s="113"/>
      <c r="E770" s="114"/>
    </row>
    <row r="771" spans="1:5" ht="12.75">
      <c r="A771" s="113"/>
      <c r="B771" s="115"/>
      <c r="C771" s="113"/>
      <c r="D771" s="113"/>
      <c r="E771" s="114"/>
    </row>
    <row r="772" spans="1:5" ht="12.75">
      <c r="A772" s="113"/>
      <c r="B772" s="115"/>
      <c r="C772" s="113"/>
      <c r="D772" s="113"/>
      <c r="E772" s="114"/>
    </row>
    <row r="773" spans="1:5" ht="12.75">
      <c r="A773" s="113"/>
      <c r="B773" s="115"/>
      <c r="C773" s="113"/>
      <c r="D773" s="113"/>
      <c r="E773" s="114"/>
    </row>
    <row r="774" spans="1:5" ht="12.75">
      <c r="A774" s="113"/>
      <c r="B774" s="115"/>
      <c r="C774" s="113"/>
      <c r="D774" s="113"/>
      <c r="E774" s="114"/>
    </row>
    <row r="775" spans="1:5" ht="12.75">
      <c r="A775" s="113"/>
      <c r="B775" s="115"/>
      <c r="C775" s="113"/>
      <c r="D775" s="113"/>
      <c r="E775" s="114"/>
    </row>
    <row r="776" spans="1:5" ht="12.75">
      <c r="A776" s="113"/>
      <c r="B776" s="115"/>
      <c r="C776" s="113"/>
      <c r="D776" s="113"/>
      <c r="E776" s="114"/>
    </row>
    <row r="777" spans="1:5" ht="12.75">
      <c r="A777" s="113"/>
      <c r="B777" s="115"/>
      <c r="C777" s="113"/>
      <c r="D777" s="113"/>
      <c r="E777" s="114"/>
    </row>
    <row r="778" spans="1:5" ht="12.75">
      <c r="A778" s="113"/>
      <c r="B778" s="115"/>
      <c r="C778" s="113"/>
      <c r="D778" s="113"/>
      <c r="E778" s="114"/>
    </row>
    <row r="779" spans="1:5" ht="12.75">
      <c r="A779" s="113"/>
      <c r="B779" s="115"/>
      <c r="C779" s="113"/>
      <c r="D779" s="113"/>
      <c r="E779" s="114"/>
    </row>
    <row r="780" spans="1:5" ht="12.75">
      <c r="A780" s="113"/>
      <c r="B780" s="115"/>
      <c r="C780" s="113"/>
      <c r="D780" s="113"/>
      <c r="E780" s="114"/>
    </row>
    <row r="781" spans="1:5" ht="12.75">
      <c r="A781" s="113"/>
      <c r="B781" s="115"/>
      <c r="C781" s="113"/>
      <c r="D781" s="113"/>
      <c r="E781" s="114"/>
    </row>
    <row r="782" spans="1:5" ht="12.75">
      <c r="A782" s="113"/>
      <c r="B782" s="115"/>
      <c r="C782" s="113"/>
      <c r="D782" s="113"/>
      <c r="E782" s="114"/>
    </row>
    <row r="783" spans="1:5" ht="12.75">
      <c r="A783" s="113"/>
      <c r="B783" s="115"/>
      <c r="C783" s="113"/>
      <c r="D783" s="113"/>
      <c r="E783" s="114"/>
    </row>
    <row r="784" spans="1:5" ht="12.75">
      <c r="A784" s="113"/>
      <c r="B784" s="115"/>
      <c r="C784" s="113"/>
      <c r="D784" s="113"/>
      <c r="E784" s="114"/>
    </row>
    <row r="785" spans="1:5" ht="12.75">
      <c r="A785" s="113"/>
      <c r="B785" s="115"/>
      <c r="C785" s="113"/>
      <c r="D785" s="113"/>
      <c r="E785" s="114"/>
    </row>
    <row r="786" spans="1:5" ht="12.75">
      <c r="A786" s="113"/>
      <c r="B786" s="115"/>
      <c r="C786" s="113"/>
      <c r="D786" s="113"/>
      <c r="E786" s="114"/>
    </row>
    <row r="787" spans="1:5" ht="12.75">
      <c r="A787" s="113"/>
      <c r="B787" s="115"/>
      <c r="C787" s="113"/>
      <c r="D787" s="113"/>
      <c r="E787" s="114"/>
    </row>
    <row r="788" spans="1:5" ht="12.75">
      <c r="A788" s="113"/>
      <c r="B788" s="115"/>
      <c r="C788" s="113"/>
      <c r="D788" s="113"/>
      <c r="E788" s="114"/>
    </row>
    <row r="789" spans="1:5" ht="12.75">
      <c r="A789" s="113"/>
      <c r="B789" s="115"/>
      <c r="C789" s="113"/>
      <c r="D789" s="113"/>
      <c r="E789" s="114"/>
    </row>
    <row r="790" spans="1:5" ht="12.75">
      <c r="A790" s="113"/>
      <c r="B790" s="115"/>
      <c r="C790" s="113"/>
      <c r="D790" s="113"/>
      <c r="E790" s="114"/>
    </row>
    <row r="791" spans="1:5" ht="12.75">
      <c r="A791" s="113"/>
      <c r="B791" s="115"/>
      <c r="C791" s="113"/>
      <c r="D791" s="113"/>
      <c r="E791" s="114"/>
    </row>
    <row r="792" spans="1:5" ht="12.75">
      <c r="A792" s="113"/>
      <c r="B792" s="115"/>
      <c r="C792" s="113"/>
      <c r="D792" s="113"/>
      <c r="E792" s="114"/>
    </row>
    <row r="793" spans="1:5" ht="12.75">
      <c r="A793" s="113"/>
      <c r="B793" s="115"/>
      <c r="C793" s="113"/>
      <c r="D793" s="113"/>
      <c r="E793" s="114"/>
    </row>
    <row r="794" spans="1:5" ht="12.75">
      <c r="A794" s="113"/>
      <c r="B794" s="115"/>
      <c r="C794" s="113"/>
      <c r="D794" s="113"/>
      <c r="E794" s="114"/>
    </row>
    <row r="795" spans="1:5" ht="12.75">
      <c r="A795" s="113"/>
      <c r="B795" s="115"/>
      <c r="C795" s="113"/>
      <c r="D795" s="113"/>
      <c r="E795" s="114"/>
    </row>
    <row r="796" spans="1:5" ht="12.75">
      <c r="A796" s="113"/>
      <c r="B796" s="115"/>
      <c r="C796" s="113"/>
      <c r="D796" s="113"/>
      <c r="E796" s="114"/>
    </row>
    <row r="797" spans="1:5" ht="12.75">
      <c r="A797" s="113"/>
      <c r="B797" s="115"/>
      <c r="C797" s="113"/>
      <c r="D797" s="113"/>
      <c r="E797" s="114"/>
    </row>
    <row r="798" spans="1:5" ht="12.75">
      <c r="A798" s="113"/>
      <c r="B798" s="115"/>
      <c r="C798" s="113"/>
      <c r="D798" s="113"/>
      <c r="E798" s="114"/>
    </row>
    <row r="799" spans="1:5" ht="12.75">
      <c r="A799" s="113"/>
      <c r="B799" s="115"/>
      <c r="C799" s="113"/>
      <c r="D799" s="113"/>
      <c r="E799" s="114"/>
    </row>
    <row r="800" spans="1:5" ht="12.75">
      <c r="A800" s="113"/>
      <c r="B800" s="115"/>
      <c r="C800" s="113"/>
      <c r="D800" s="113"/>
      <c r="E800" s="114"/>
    </row>
    <row r="801" spans="1:5" ht="12.75">
      <c r="A801" s="113"/>
      <c r="B801" s="115"/>
      <c r="C801" s="113"/>
      <c r="D801" s="113"/>
      <c r="E801" s="114"/>
    </row>
    <row r="802" spans="1:5" ht="12.75">
      <c r="A802" s="113"/>
      <c r="B802" s="115"/>
      <c r="C802" s="113"/>
      <c r="D802" s="113"/>
      <c r="E802" s="114"/>
    </row>
    <row r="803" spans="1:5" ht="12.75">
      <c r="A803" s="113"/>
      <c r="B803" s="115"/>
      <c r="C803" s="113"/>
      <c r="D803" s="113"/>
      <c r="E803" s="114"/>
    </row>
    <row r="804" spans="1:5" ht="12.75">
      <c r="A804" s="113"/>
      <c r="B804" s="115"/>
      <c r="C804" s="113"/>
      <c r="D804" s="113"/>
      <c r="E804" s="114"/>
    </row>
    <row r="805" spans="1:5" ht="12.75">
      <c r="A805" s="113"/>
      <c r="B805" s="115"/>
      <c r="C805" s="113"/>
      <c r="D805" s="113"/>
      <c r="E805" s="114"/>
    </row>
    <row r="806" spans="1:5" ht="12.75">
      <c r="A806" s="113"/>
      <c r="B806" s="115"/>
      <c r="C806" s="113"/>
      <c r="D806" s="113"/>
      <c r="E806" s="114"/>
    </row>
    <row r="807" spans="1:5" ht="12.75">
      <c r="A807" s="113"/>
      <c r="B807" s="115"/>
      <c r="C807" s="113"/>
      <c r="D807" s="113"/>
      <c r="E807" s="114"/>
    </row>
    <row r="808" spans="1:5" ht="12.75">
      <c r="A808" s="113"/>
      <c r="B808" s="115"/>
      <c r="C808" s="113"/>
      <c r="D808" s="113"/>
      <c r="E808" s="114"/>
    </row>
    <row r="809" spans="1:5" ht="12.75">
      <c r="A809" s="113"/>
      <c r="B809" s="115"/>
      <c r="C809" s="113"/>
      <c r="D809" s="113"/>
      <c r="E809" s="114"/>
    </row>
    <row r="810" spans="1:5" ht="12.75">
      <c r="A810" s="113"/>
      <c r="B810" s="115"/>
      <c r="C810" s="113"/>
      <c r="D810" s="113"/>
      <c r="E810" s="114"/>
    </row>
    <row r="811" spans="1:5" ht="12.75">
      <c r="A811" s="113"/>
      <c r="B811" s="115"/>
      <c r="C811" s="113"/>
      <c r="D811" s="113"/>
      <c r="E811" s="114"/>
    </row>
    <row r="812" spans="1:5" ht="12.75">
      <c r="A812" s="113"/>
      <c r="B812" s="115"/>
      <c r="C812" s="113"/>
      <c r="D812" s="113"/>
      <c r="E812" s="114"/>
    </row>
    <row r="813" spans="1:5" ht="12.75">
      <c r="A813" s="113"/>
      <c r="B813" s="115"/>
      <c r="C813" s="113"/>
      <c r="D813" s="113"/>
      <c r="E813" s="114"/>
    </row>
    <row r="814" spans="1:5" ht="12.75">
      <c r="A814" s="113"/>
      <c r="B814" s="115"/>
      <c r="C814" s="113"/>
      <c r="D814" s="113"/>
      <c r="E814" s="114"/>
    </row>
    <row r="815" spans="1:5" ht="12.75">
      <c r="A815" s="113"/>
      <c r="B815" s="115"/>
      <c r="C815" s="113"/>
      <c r="D815" s="113"/>
      <c r="E815" s="114"/>
    </row>
    <row r="816" spans="1:5" ht="12.75">
      <c r="A816" s="113"/>
      <c r="B816" s="115"/>
      <c r="C816" s="113"/>
      <c r="D816" s="113"/>
      <c r="E816" s="114"/>
    </row>
    <row r="817" spans="1:5" ht="12.75">
      <c r="A817" s="113"/>
      <c r="B817" s="115"/>
      <c r="C817" s="113"/>
      <c r="D817" s="113"/>
      <c r="E817" s="114"/>
    </row>
    <row r="818" spans="1:5" ht="12.75">
      <c r="A818" s="113"/>
      <c r="B818" s="115"/>
      <c r="C818" s="113"/>
      <c r="D818" s="113"/>
      <c r="E818" s="114"/>
    </row>
    <row r="819" spans="1:5" ht="12.75">
      <c r="A819" s="113"/>
      <c r="B819" s="115"/>
      <c r="C819" s="113"/>
      <c r="D819" s="113"/>
      <c r="E819" s="114"/>
    </row>
    <row r="820" spans="1:5" ht="12.75">
      <c r="A820" s="113"/>
      <c r="B820" s="115"/>
      <c r="C820" s="113"/>
      <c r="D820" s="113"/>
      <c r="E820" s="114"/>
    </row>
    <row r="821" spans="1:5" ht="12.75">
      <c r="A821" s="113"/>
      <c r="B821" s="115"/>
      <c r="C821" s="113"/>
      <c r="D821" s="113"/>
      <c r="E821" s="114"/>
    </row>
    <row r="822" spans="1:5" ht="12.75">
      <c r="A822" s="113"/>
      <c r="B822" s="115"/>
      <c r="C822" s="113"/>
      <c r="D822" s="113"/>
      <c r="E822" s="114"/>
    </row>
    <row r="823" spans="1:5" ht="12.75">
      <c r="A823" s="113"/>
      <c r="B823" s="115"/>
      <c r="C823" s="113"/>
      <c r="D823" s="113"/>
      <c r="E823" s="114"/>
    </row>
    <row r="824" spans="1:5" ht="12.75">
      <c r="A824" s="113"/>
      <c r="B824" s="115"/>
      <c r="C824" s="113"/>
      <c r="D824" s="113"/>
      <c r="E824" s="114"/>
    </row>
    <row r="825" spans="1:5" ht="12.75">
      <c r="A825" s="113"/>
      <c r="B825" s="115"/>
      <c r="C825" s="113"/>
      <c r="D825" s="113"/>
      <c r="E825" s="114"/>
    </row>
    <row r="826" spans="1:5" ht="12.75">
      <c r="A826" s="113"/>
      <c r="B826" s="115"/>
      <c r="C826" s="113"/>
      <c r="D826" s="113"/>
      <c r="E826" s="114"/>
    </row>
    <row r="827" spans="1:5" ht="12.75">
      <c r="A827" s="113"/>
      <c r="B827" s="115"/>
      <c r="C827" s="113"/>
      <c r="D827" s="113"/>
      <c r="E827" s="114"/>
    </row>
    <row r="828" spans="1:5" ht="12.75">
      <c r="A828" s="113"/>
      <c r="B828" s="115"/>
      <c r="C828" s="113"/>
      <c r="D828" s="113"/>
      <c r="E828" s="114"/>
    </row>
    <row r="829" spans="1:5" ht="12.75">
      <c r="A829" s="113"/>
      <c r="B829" s="115"/>
      <c r="C829" s="113"/>
      <c r="D829" s="113"/>
      <c r="E829" s="114"/>
    </row>
    <row r="830" spans="1:5" ht="12.75">
      <c r="A830" s="113"/>
      <c r="B830" s="115"/>
      <c r="C830" s="113"/>
      <c r="D830" s="113"/>
      <c r="E830" s="114"/>
    </row>
    <row r="831" spans="1:5" ht="12.75">
      <c r="A831" s="113"/>
      <c r="B831" s="115"/>
      <c r="C831" s="113"/>
      <c r="D831" s="113"/>
      <c r="E831" s="114"/>
    </row>
    <row r="832" spans="1:5" ht="12.75">
      <c r="A832" s="113"/>
      <c r="B832" s="115"/>
      <c r="C832" s="113"/>
      <c r="D832" s="113"/>
      <c r="E832" s="114"/>
    </row>
    <row r="833" spans="1:5" ht="12.75">
      <c r="A833" s="113"/>
      <c r="B833" s="115"/>
      <c r="C833" s="113"/>
      <c r="D833" s="113"/>
      <c r="E833" s="114"/>
    </row>
    <row r="834" spans="1:5" ht="12.75">
      <c r="A834" s="113"/>
      <c r="B834" s="115"/>
      <c r="C834" s="113"/>
      <c r="D834" s="113"/>
      <c r="E834" s="114"/>
    </row>
    <row r="835" spans="1:5" ht="12.75">
      <c r="A835" s="113"/>
      <c r="B835" s="115"/>
      <c r="C835" s="113"/>
      <c r="D835" s="113"/>
      <c r="E835" s="114"/>
    </row>
    <row r="836" spans="1:5" ht="12.75">
      <c r="A836" s="113"/>
      <c r="B836" s="115"/>
      <c r="C836" s="113"/>
      <c r="D836" s="113"/>
      <c r="E836" s="114"/>
    </row>
    <row r="837" spans="1:5" ht="12.75">
      <c r="A837" s="113"/>
      <c r="B837" s="115"/>
      <c r="C837" s="113"/>
      <c r="D837" s="113"/>
      <c r="E837" s="114"/>
    </row>
    <row r="838" spans="1:5" ht="12.75">
      <c r="A838" s="113"/>
      <c r="B838" s="115"/>
      <c r="C838" s="113"/>
      <c r="D838" s="113"/>
      <c r="E838" s="114"/>
    </row>
    <row r="839" spans="1:5" ht="12.75">
      <c r="A839" s="113"/>
      <c r="B839" s="115"/>
      <c r="C839" s="113"/>
      <c r="D839" s="113"/>
      <c r="E839" s="114"/>
    </row>
    <row r="840" spans="1:5" ht="12.75">
      <c r="A840" s="113"/>
      <c r="B840" s="115"/>
      <c r="C840" s="113"/>
      <c r="D840" s="113"/>
      <c r="E840" s="114"/>
    </row>
    <row r="841" spans="1:5" ht="12.75">
      <c r="A841" s="113"/>
      <c r="B841" s="115"/>
      <c r="C841" s="113"/>
      <c r="D841" s="113"/>
      <c r="E841" s="114"/>
    </row>
    <row r="842" spans="1:5" ht="12.75">
      <c r="A842" s="113"/>
      <c r="B842" s="115"/>
      <c r="C842" s="113"/>
      <c r="D842" s="113"/>
      <c r="E842" s="114"/>
    </row>
    <row r="843" spans="1:5" ht="12.75">
      <c r="A843" s="113"/>
      <c r="B843" s="115"/>
      <c r="C843" s="113"/>
      <c r="D843" s="113"/>
      <c r="E843" s="114"/>
    </row>
    <row r="844" spans="1:5" ht="12.75">
      <c r="A844" s="113"/>
      <c r="B844" s="115"/>
      <c r="C844" s="113"/>
      <c r="D844" s="113"/>
      <c r="E844" s="114"/>
    </row>
    <row r="845" spans="1:5" ht="12.75">
      <c r="A845" s="113"/>
      <c r="B845" s="115"/>
      <c r="C845" s="113"/>
      <c r="D845" s="113"/>
      <c r="E845" s="114"/>
    </row>
    <row r="846" spans="1:5" ht="12.75">
      <c r="A846" s="113"/>
      <c r="B846" s="115"/>
      <c r="C846" s="113"/>
      <c r="D846" s="113"/>
      <c r="E846" s="114"/>
    </row>
    <row r="847" spans="1:5" ht="12.75">
      <c r="A847" s="113"/>
      <c r="B847" s="115"/>
      <c r="C847" s="113"/>
      <c r="D847" s="113"/>
      <c r="E847" s="114"/>
    </row>
    <row r="848" spans="1:5" ht="12.75">
      <c r="A848" s="113"/>
      <c r="B848" s="115"/>
      <c r="C848" s="113"/>
      <c r="D848" s="113"/>
      <c r="E848" s="114"/>
    </row>
    <row r="849" spans="1:5" ht="12.75">
      <c r="A849" s="113"/>
      <c r="B849" s="115"/>
      <c r="C849" s="113"/>
      <c r="D849" s="113"/>
      <c r="E849" s="114"/>
    </row>
    <row r="850" spans="1:5" ht="12.75">
      <c r="A850" s="113"/>
      <c r="B850" s="115"/>
      <c r="C850" s="113"/>
      <c r="D850" s="113"/>
      <c r="E850" s="114"/>
    </row>
    <row r="851" spans="1:5" ht="12.75">
      <c r="A851" s="113"/>
      <c r="B851" s="115"/>
      <c r="C851" s="113"/>
      <c r="D851" s="113"/>
      <c r="E851" s="114"/>
    </row>
    <row r="852" spans="1:5" ht="12.75">
      <c r="A852" s="113"/>
      <c r="B852" s="115"/>
      <c r="C852" s="113"/>
      <c r="D852" s="113"/>
      <c r="E852" s="114"/>
    </row>
    <row r="853" spans="1:5" ht="12.75">
      <c r="A853" s="113"/>
      <c r="B853" s="115"/>
      <c r="C853" s="113"/>
      <c r="D853" s="113"/>
      <c r="E853" s="114"/>
    </row>
    <row r="854" spans="1:5" ht="12.75">
      <c r="A854" s="113"/>
      <c r="B854" s="115"/>
      <c r="C854" s="113"/>
      <c r="D854" s="113"/>
      <c r="E854" s="114"/>
    </row>
    <row r="855" spans="1:5" ht="12.75">
      <c r="A855" s="113"/>
      <c r="B855" s="115"/>
      <c r="C855" s="113"/>
      <c r="D855" s="113"/>
      <c r="E855" s="114"/>
    </row>
    <row r="856" spans="1:5" ht="12.75">
      <c r="A856" s="113"/>
      <c r="B856" s="115"/>
      <c r="C856" s="113"/>
      <c r="D856" s="113"/>
      <c r="E856" s="114"/>
    </row>
    <row r="857" spans="1:5" ht="12.75">
      <c r="A857" s="113"/>
      <c r="B857" s="115"/>
      <c r="C857" s="113"/>
      <c r="D857" s="113"/>
      <c r="E857" s="114"/>
    </row>
    <row r="858" spans="1:5" ht="12.75">
      <c r="A858" s="113"/>
      <c r="B858" s="115"/>
      <c r="C858" s="113"/>
      <c r="D858" s="113"/>
      <c r="E858" s="114"/>
    </row>
    <row r="859" spans="1:5" ht="12.75">
      <c r="A859" s="113"/>
      <c r="B859" s="115"/>
      <c r="C859" s="113"/>
      <c r="D859" s="113"/>
      <c r="E859" s="114"/>
    </row>
    <row r="860" spans="1:5" ht="12.75">
      <c r="A860" s="113"/>
      <c r="B860" s="115"/>
      <c r="C860" s="113"/>
      <c r="D860" s="113"/>
      <c r="E860" s="114"/>
    </row>
    <row r="861" spans="1:5" ht="12.75">
      <c r="A861" s="113"/>
      <c r="B861" s="115"/>
      <c r="C861" s="113"/>
      <c r="D861" s="113"/>
      <c r="E861" s="114"/>
    </row>
    <row r="862" spans="1:5" ht="12.75">
      <c r="A862" s="113"/>
      <c r="B862" s="115"/>
      <c r="C862" s="113"/>
      <c r="D862" s="113"/>
      <c r="E862" s="114"/>
    </row>
    <row r="863" spans="1:5" ht="12.75">
      <c r="A863" s="113"/>
      <c r="B863" s="115"/>
      <c r="C863" s="113"/>
      <c r="D863" s="113"/>
      <c r="E863" s="114"/>
    </row>
    <row r="864" spans="1:5" ht="12.75">
      <c r="A864" s="113"/>
      <c r="B864" s="115"/>
      <c r="C864" s="113"/>
      <c r="D864" s="113"/>
      <c r="E864" s="114"/>
    </row>
    <row r="865" spans="1:5" ht="12.75">
      <c r="A865" s="113"/>
      <c r="B865" s="115"/>
      <c r="C865" s="113"/>
      <c r="D865" s="113"/>
      <c r="E865" s="114"/>
    </row>
    <row r="866" spans="1:5" ht="12.75">
      <c r="A866" s="113"/>
      <c r="B866" s="115"/>
      <c r="C866" s="113"/>
      <c r="D866" s="113"/>
      <c r="E866" s="114"/>
    </row>
    <row r="867" spans="1:5" ht="12.75">
      <c r="A867" s="113"/>
      <c r="B867" s="115"/>
      <c r="C867" s="113"/>
      <c r="D867" s="113"/>
      <c r="E867" s="114"/>
    </row>
    <row r="868" spans="1:5" ht="12.75">
      <c r="A868" s="113"/>
      <c r="B868" s="115"/>
      <c r="C868" s="113"/>
      <c r="D868" s="113"/>
      <c r="E868" s="114"/>
    </row>
    <row r="869" spans="1:5" ht="12.75">
      <c r="A869" s="113"/>
      <c r="B869" s="115"/>
      <c r="C869" s="113"/>
      <c r="D869" s="113"/>
      <c r="E869" s="114"/>
    </row>
    <row r="870" spans="1:5" ht="12.75">
      <c r="A870" s="113"/>
      <c r="B870" s="115"/>
      <c r="C870" s="113"/>
      <c r="D870" s="113"/>
      <c r="E870" s="114"/>
    </row>
    <row r="871" spans="1:5" ht="12.75">
      <c r="A871" s="113"/>
      <c r="B871" s="115"/>
      <c r="C871" s="113"/>
      <c r="D871" s="113"/>
      <c r="E871" s="114"/>
    </row>
    <row r="872" spans="1:5" ht="12.75">
      <c r="A872" s="113"/>
      <c r="B872" s="115"/>
      <c r="C872" s="113"/>
      <c r="D872" s="113"/>
      <c r="E872" s="114"/>
    </row>
    <row r="873" spans="1:5" ht="12.75">
      <c r="A873" s="113"/>
      <c r="B873" s="115"/>
      <c r="C873" s="113"/>
      <c r="D873" s="113"/>
      <c r="E873" s="114"/>
    </row>
    <row r="874" spans="1:5" ht="12.75">
      <c r="A874" s="113"/>
      <c r="B874" s="115"/>
      <c r="C874" s="113"/>
      <c r="D874" s="113"/>
      <c r="E874" s="114"/>
    </row>
    <row r="875" spans="1:5" ht="12.75">
      <c r="A875" s="113"/>
      <c r="B875" s="115"/>
      <c r="C875" s="113"/>
      <c r="D875" s="113"/>
      <c r="E875" s="114"/>
    </row>
    <row r="876" spans="1:5" ht="12.75">
      <c r="A876" s="113"/>
      <c r="B876" s="115"/>
      <c r="C876" s="113"/>
      <c r="D876" s="113"/>
      <c r="E876" s="114"/>
    </row>
    <row r="877" spans="1:5" ht="12.75">
      <c r="A877" s="113"/>
      <c r="B877" s="115"/>
      <c r="C877" s="113"/>
      <c r="D877" s="113"/>
      <c r="E877" s="114"/>
    </row>
    <row r="878" spans="1:5" ht="12.75">
      <c r="A878" s="113"/>
      <c r="B878" s="115"/>
      <c r="C878" s="113"/>
      <c r="D878" s="113"/>
      <c r="E878" s="114"/>
    </row>
    <row r="879" spans="1:5" ht="12.75">
      <c r="A879" s="113"/>
      <c r="B879" s="115"/>
      <c r="C879" s="113"/>
      <c r="D879" s="113"/>
      <c r="E879" s="114"/>
    </row>
    <row r="880" spans="1:5" ht="12.75">
      <c r="A880" s="113"/>
      <c r="B880" s="115"/>
      <c r="C880" s="113"/>
      <c r="D880" s="113"/>
      <c r="E880" s="114"/>
    </row>
    <row r="881" spans="1:5" ht="12.75">
      <c r="A881" s="113"/>
      <c r="B881" s="115"/>
      <c r="C881" s="113"/>
      <c r="D881" s="113"/>
      <c r="E881" s="114"/>
    </row>
    <row r="882" spans="1:5" ht="12.75">
      <c r="A882" s="113"/>
      <c r="B882" s="115"/>
      <c r="C882" s="113"/>
      <c r="D882" s="113"/>
      <c r="E882" s="114"/>
    </row>
    <row r="883" spans="1:5" ht="12.75">
      <c r="A883" s="113"/>
      <c r="B883" s="115"/>
      <c r="C883" s="113"/>
      <c r="D883" s="113"/>
      <c r="E883" s="114"/>
    </row>
    <row r="884" spans="1:5" ht="12.75">
      <c r="A884" s="113"/>
      <c r="B884" s="115"/>
      <c r="C884" s="113"/>
      <c r="D884" s="113"/>
      <c r="E884" s="114"/>
    </row>
    <row r="885" spans="1:5" ht="12.75">
      <c r="A885" s="113"/>
      <c r="B885" s="115"/>
      <c r="C885" s="113"/>
      <c r="D885" s="113"/>
      <c r="E885" s="114"/>
    </row>
    <row r="886" spans="1:5" ht="12.75">
      <c r="A886" s="113"/>
      <c r="B886" s="115"/>
      <c r="C886" s="113"/>
      <c r="D886" s="113"/>
      <c r="E886" s="114"/>
    </row>
    <row r="887" spans="1:5" ht="12.75">
      <c r="A887" s="113"/>
      <c r="B887" s="115"/>
      <c r="C887" s="113"/>
      <c r="D887" s="113"/>
      <c r="E887" s="114"/>
    </row>
    <row r="888" spans="1:5" ht="12.75">
      <c r="A888" s="113"/>
      <c r="B888" s="115"/>
      <c r="C888" s="113"/>
      <c r="D888" s="113"/>
      <c r="E888" s="114"/>
    </row>
    <row r="889" spans="1:5" ht="12.75">
      <c r="A889" s="113"/>
      <c r="B889" s="115"/>
      <c r="C889" s="113"/>
      <c r="D889" s="113"/>
      <c r="E889" s="114"/>
    </row>
    <row r="890" spans="1:5" ht="12.75">
      <c r="A890" s="113"/>
      <c r="B890" s="115"/>
      <c r="C890" s="113"/>
      <c r="D890" s="113"/>
      <c r="E890" s="114"/>
    </row>
    <row r="891" spans="1:5" ht="12.75">
      <c r="A891" s="113"/>
      <c r="B891" s="115"/>
      <c r="C891" s="113"/>
      <c r="D891" s="113"/>
      <c r="E891" s="114"/>
    </row>
    <row r="892" spans="1:5" ht="12.75">
      <c r="A892" s="113"/>
      <c r="B892" s="115"/>
      <c r="C892" s="113"/>
      <c r="D892" s="113"/>
      <c r="E892" s="114"/>
    </row>
    <row r="893" spans="1:5" ht="12.75">
      <c r="A893" s="113"/>
      <c r="B893" s="115"/>
      <c r="C893" s="113"/>
      <c r="D893" s="113"/>
      <c r="E893" s="114"/>
    </row>
    <row r="894" spans="1:5" ht="12.75">
      <c r="A894" s="113"/>
      <c r="B894" s="115"/>
      <c r="C894" s="113"/>
      <c r="D894" s="113"/>
      <c r="E894" s="114"/>
    </row>
    <row r="895" spans="1:5" ht="12.75">
      <c r="A895" s="113"/>
      <c r="B895" s="115"/>
      <c r="C895" s="113"/>
      <c r="D895" s="113"/>
      <c r="E895" s="114"/>
    </row>
    <row r="896" spans="1:5" ht="12.75">
      <c r="A896" s="113"/>
      <c r="B896" s="115"/>
      <c r="C896" s="113"/>
      <c r="D896" s="113"/>
      <c r="E896" s="114"/>
    </row>
    <row r="897" spans="1:5" ht="12.75">
      <c r="A897" s="113"/>
      <c r="B897" s="115"/>
      <c r="C897" s="113"/>
      <c r="D897" s="113"/>
      <c r="E897" s="114"/>
    </row>
    <row r="898" spans="1:5" ht="12.75">
      <c r="A898" s="113"/>
      <c r="B898" s="115"/>
      <c r="C898" s="113"/>
      <c r="D898" s="113"/>
      <c r="E898" s="114"/>
    </row>
    <row r="899" spans="1:5" ht="12.75">
      <c r="A899" s="113"/>
      <c r="B899" s="115"/>
      <c r="C899" s="113"/>
      <c r="D899" s="113"/>
      <c r="E899" s="114"/>
    </row>
    <row r="900" spans="1:5" ht="12.75">
      <c r="A900" s="113"/>
      <c r="B900" s="115"/>
      <c r="C900" s="113"/>
      <c r="D900" s="113"/>
      <c r="E900" s="114"/>
    </row>
    <row r="901" spans="1:5" ht="12.75">
      <c r="A901" s="113"/>
      <c r="B901" s="115"/>
      <c r="C901" s="113"/>
      <c r="D901" s="113"/>
      <c r="E901" s="114"/>
    </row>
    <row r="902" spans="1:5" ht="12.75">
      <c r="A902" s="113"/>
      <c r="B902" s="115"/>
      <c r="C902" s="113"/>
      <c r="D902" s="113"/>
      <c r="E902" s="114"/>
    </row>
    <row r="903" spans="1:5" ht="12.75">
      <c r="A903" s="113"/>
      <c r="B903" s="115"/>
      <c r="C903" s="113"/>
      <c r="D903" s="113"/>
      <c r="E903" s="114"/>
    </row>
    <row r="904" spans="1:5" ht="12.75">
      <c r="A904" s="113"/>
      <c r="B904" s="115"/>
      <c r="C904" s="113"/>
      <c r="D904" s="113"/>
      <c r="E904" s="114"/>
    </row>
    <row r="905" spans="1:5" ht="12.75">
      <c r="A905" s="113"/>
      <c r="B905" s="115"/>
      <c r="C905" s="113"/>
      <c r="D905" s="113"/>
      <c r="E905" s="114"/>
    </row>
    <row r="906" spans="1:5" ht="12.75">
      <c r="A906" s="113"/>
      <c r="B906" s="115"/>
      <c r="C906" s="113"/>
      <c r="D906" s="113"/>
      <c r="E906" s="114"/>
    </row>
    <row r="907" spans="1:5" ht="12.75">
      <c r="A907" s="113"/>
      <c r="B907" s="115"/>
      <c r="C907" s="113"/>
      <c r="D907" s="113"/>
      <c r="E907" s="114"/>
    </row>
    <row r="908" spans="1:5" ht="12.75">
      <c r="A908" s="113"/>
      <c r="B908" s="115"/>
      <c r="C908" s="113"/>
      <c r="D908" s="113"/>
      <c r="E908" s="114"/>
    </row>
    <row r="909" spans="1:5" ht="12.75">
      <c r="A909" s="113"/>
      <c r="B909" s="115"/>
      <c r="C909" s="113"/>
      <c r="D909" s="113"/>
      <c r="E909" s="114"/>
    </row>
    <row r="910" spans="1:5" ht="12.75">
      <c r="A910" s="113"/>
      <c r="B910" s="115"/>
      <c r="C910" s="113"/>
      <c r="D910" s="113"/>
      <c r="E910" s="114"/>
    </row>
    <row r="911" spans="1:5" ht="12.75">
      <c r="A911" s="113"/>
      <c r="B911" s="115"/>
      <c r="C911" s="113"/>
      <c r="D911" s="113"/>
      <c r="E911" s="114"/>
    </row>
    <row r="912" spans="1:5" ht="12.75">
      <c r="A912" s="113"/>
      <c r="B912" s="115"/>
      <c r="C912" s="113"/>
      <c r="D912" s="113"/>
      <c r="E912" s="114"/>
    </row>
    <row r="913" spans="1:5" ht="12.75">
      <c r="A913" s="113"/>
      <c r="B913" s="115"/>
      <c r="C913" s="113"/>
      <c r="D913" s="113"/>
      <c r="E913" s="114"/>
    </row>
    <row r="914" spans="1:5" ht="12.75">
      <c r="A914" s="113"/>
      <c r="B914" s="115"/>
      <c r="C914" s="113"/>
      <c r="D914" s="113"/>
      <c r="E914" s="114"/>
    </row>
    <row r="915" spans="1:5" ht="12.75">
      <c r="A915" s="113"/>
      <c r="B915" s="115"/>
      <c r="C915" s="113"/>
      <c r="D915" s="113"/>
      <c r="E915" s="114"/>
    </row>
    <row r="916" spans="1:5" ht="12.75">
      <c r="A916" s="113"/>
      <c r="B916" s="115"/>
      <c r="C916" s="113"/>
      <c r="D916" s="113"/>
      <c r="E916" s="114"/>
    </row>
    <row r="917" spans="1:5" ht="12.75">
      <c r="A917" s="113"/>
      <c r="B917" s="115"/>
      <c r="C917" s="113"/>
      <c r="D917" s="113"/>
      <c r="E917" s="114"/>
    </row>
    <row r="918" spans="1:5" ht="12.75">
      <c r="A918" s="113"/>
      <c r="B918" s="115"/>
      <c r="C918" s="113"/>
      <c r="D918" s="113"/>
      <c r="E918" s="114"/>
    </row>
    <row r="919" spans="1:5" ht="12.75">
      <c r="A919" s="113"/>
      <c r="B919" s="115"/>
      <c r="C919" s="113"/>
      <c r="D919" s="113"/>
      <c r="E919" s="114"/>
    </row>
    <row r="920" spans="1:5" ht="12.75">
      <c r="A920" s="113"/>
      <c r="B920" s="115"/>
      <c r="C920" s="113"/>
      <c r="D920" s="113"/>
      <c r="E920" s="114"/>
    </row>
    <row r="921" spans="1:5" ht="12.75">
      <c r="A921" s="113"/>
      <c r="B921" s="115"/>
      <c r="C921" s="113"/>
      <c r="D921" s="113"/>
      <c r="E921" s="114"/>
    </row>
    <row r="922" spans="1:5" ht="12.75">
      <c r="A922" s="113"/>
      <c r="B922" s="115"/>
      <c r="C922" s="113"/>
      <c r="D922" s="113"/>
      <c r="E922" s="114"/>
    </row>
    <row r="923" spans="1:5" ht="12.75">
      <c r="A923" s="113"/>
      <c r="B923" s="115"/>
      <c r="C923" s="113"/>
      <c r="D923" s="113"/>
      <c r="E923" s="114"/>
    </row>
    <row r="924" spans="1:5" ht="12.75">
      <c r="A924" s="113"/>
      <c r="B924" s="115"/>
      <c r="C924" s="113"/>
      <c r="D924" s="113"/>
      <c r="E924" s="114"/>
    </row>
    <row r="925" spans="1:5" ht="12.75">
      <c r="A925" s="113"/>
      <c r="B925" s="115"/>
      <c r="C925" s="113"/>
      <c r="D925" s="113"/>
      <c r="E925" s="114"/>
    </row>
    <row r="926" spans="1:5" ht="12.75">
      <c r="A926" s="113"/>
      <c r="B926" s="115"/>
      <c r="C926" s="113"/>
      <c r="D926" s="113"/>
      <c r="E926" s="114"/>
    </row>
    <row r="927" spans="1:5" ht="12.75">
      <c r="A927" s="113"/>
      <c r="B927" s="115"/>
      <c r="C927" s="113"/>
      <c r="D927" s="113"/>
      <c r="E927" s="114"/>
    </row>
    <row r="928" spans="1:5" ht="12.75">
      <c r="A928" s="113"/>
      <c r="B928" s="115"/>
      <c r="C928" s="113"/>
      <c r="D928" s="113"/>
      <c r="E928" s="114"/>
    </row>
    <row r="929" spans="1:5" ht="12.75">
      <c r="A929" s="113"/>
      <c r="B929" s="115"/>
      <c r="C929" s="113"/>
      <c r="D929" s="113"/>
      <c r="E929" s="114"/>
    </row>
    <row r="930" spans="1:5" ht="12.75">
      <c r="A930" s="113"/>
      <c r="B930" s="115"/>
      <c r="C930" s="113"/>
      <c r="D930" s="113"/>
      <c r="E930" s="114"/>
    </row>
    <row r="931" spans="1:5" ht="12.75">
      <c r="A931" s="113"/>
      <c r="B931" s="115"/>
      <c r="C931" s="113"/>
      <c r="D931" s="113"/>
      <c r="E931" s="114"/>
    </row>
    <row r="932" spans="1:5" ht="12.75">
      <c r="A932" s="113"/>
      <c r="B932" s="115"/>
      <c r="C932" s="113"/>
      <c r="D932" s="113"/>
      <c r="E932" s="114"/>
    </row>
    <row r="933" spans="1:5" ht="12.75">
      <c r="A933" s="113"/>
      <c r="B933" s="115"/>
      <c r="C933" s="113"/>
      <c r="D933" s="113"/>
      <c r="E933" s="114"/>
    </row>
    <row r="934" spans="1:5" ht="12.75">
      <c r="A934" s="113"/>
      <c r="B934" s="115"/>
      <c r="C934" s="113"/>
      <c r="D934" s="113"/>
      <c r="E934" s="114"/>
    </row>
    <row r="935" spans="1:5" ht="12.75">
      <c r="A935" s="113"/>
      <c r="B935" s="115"/>
      <c r="C935" s="113"/>
      <c r="D935" s="113"/>
      <c r="E935" s="114"/>
    </row>
    <row r="936" spans="1:5" ht="12.75">
      <c r="A936" s="113"/>
      <c r="B936" s="115"/>
      <c r="C936" s="113"/>
      <c r="D936" s="113"/>
      <c r="E936" s="114"/>
    </row>
    <row r="937" spans="1:5" ht="12.75">
      <c r="A937" s="113"/>
      <c r="B937" s="115"/>
      <c r="C937" s="113"/>
      <c r="D937" s="113"/>
      <c r="E937" s="114"/>
    </row>
    <row r="938" spans="1:5" ht="12.75">
      <c r="A938" s="113"/>
      <c r="B938" s="115"/>
      <c r="C938" s="113"/>
      <c r="D938" s="113"/>
      <c r="E938" s="114"/>
    </row>
    <row r="939" spans="1:5" ht="12.75">
      <c r="A939" s="113"/>
      <c r="B939" s="115"/>
      <c r="C939" s="113"/>
      <c r="D939" s="113"/>
      <c r="E939" s="114"/>
    </row>
    <row r="940" spans="1:5" ht="12.75">
      <c r="A940" s="113"/>
      <c r="B940" s="115"/>
      <c r="C940" s="113"/>
      <c r="D940" s="113"/>
      <c r="E940" s="114"/>
    </row>
    <row r="941" spans="1:5" ht="12.75">
      <c r="A941" s="113"/>
      <c r="B941" s="115"/>
      <c r="C941" s="113"/>
      <c r="D941" s="113"/>
      <c r="E941" s="114"/>
    </row>
    <row r="942" spans="1:5" ht="12.75">
      <c r="A942" s="113"/>
      <c r="B942" s="115"/>
      <c r="C942" s="113"/>
      <c r="D942" s="113"/>
      <c r="E942" s="114"/>
    </row>
    <row r="943" spans="1:5" ht="12.75">
      <c r="A943" s="113"/>
      <c r="B943" s="115"/>
      <c r="C943" s="113"/>
      <c r="D943" s="113"/>
      <c r="E943" s="114"/>
    </row>
    <row r="944" spans="1:5" ht="12.75">
      <c r="A944" s="113"/>
      <c r="B944" s="115"/>
      <c r="C944" s="113"/>
      <c r="D944" s="113"/>
      <c r="E944" s="114"/>
    </row>
    <row r="945" spans="1:5" ht="12.75">
      <c r="A945" s="113"/>
      <c r="B945" s="115"/>
      <c r="C945" s="113"/>
      <c r="D945" s="113"/>
      <c r="E945" s="114"/>
    </row>
    <row r="946" spans="1:5" ht="12.75">
      <c r="A946" s="113"/>
      <c r="B946" s="115"/>
      <c r="C946" s="113"/>
      <c r="D946" s="113"/>
      <c r="E946" s="114"/>
    </row>
    <row r="947" spans="1:5" ht="12.75">
      <c r="A947" s="113"/>
      <c r="B947" s="115"/>
      <c r="C947" s="113"/>
      <c r="D947" s="113"/>
      <c r="E947" s="114"/>
    </row>
    <row r="948" spans="1:5" ht="12.75">
      <c r="A948" s="113"/>
      <c r="B948" s="115"/>
      <c r="C948" s="113"/>
      <c r="D948" s="113"/>
      <c r="E948" s="114"/>
    </row>
    <row r="949" spans="1:5" ht="12.75">
      <c r="A949" s="113"/>
      <c r="B949" s="115"/>
      <c r="C949" s="113"/>
      <c r="D949" s="113"/>
      <c r="E949" s="114"/>
    </row>
    <row r="950" spans="1:5" ht="12.75">
      <c r="A950" s="113"/>
      <c r="B950" s="115"/>
      <c r="C950" s="113"/>
      <c r="D950" s="113"/>
      <c r="E950" s="114"/>
    </row>
    <row r="951" spans="1:5" ht="12.75">
      <c r="A951" s="113"/>
      <c r="B951" s="115"/>
      <c r="C951" s="113"/>
      <c r="D951" s="113"/>
      <c r="E951" s="114"/>
    </row>
    <row r="952" spans="1:5" ht="12.75">
      <c r="A952" s="113"/>
      <c r="B952" s="115"/>
      <c r="C952" s="113"/>
      <c r="D952" s="113"/>
      <c r="E952" s="114"/>
    </row>
    <row r="953" spans="1:5" ht="12.75">
      <c r="A953" s="113"/>
      <c r="B953" s="115"/>
      <c r="C953" s="113"/>
      <c r="D953" s="113"/>
      <c r="E953" s="114"/>
    </row>
    <row r="954" spans="1:5" ht="12.75">
      <c r="A954" s="113"/>
      <c r="B954" s="115"/>
      <c r="C954" s="113"/>
      <c r="D954" s="113"/>
      <c r="E954" s="114"/>
    </row>
    <row r="955" spans="1:5" ht="12.75">
      <c r="A955" s="113"/>
      <c r="B955" s="115"/>
      <c r="C955" s="113"/>
      <c r="D955" s="113"/>
      <c r="E955" s="114"/>
    </row>
    <row r="956" spans="1:5" ht="12.75">
      <c r="A956" s="113"/>
      <c r="B956" s="115"/>
      <c r="C956" s="113"/>
      <c r="D956" s="113"/>
      <c r="E956" s="114"/>
    </row>
    <row r="957" spans="1:5" ht="12.75">
      <c r="A957" s="113"/>
      <c r="B957" s="115"/>
      <c r="C957" s="113"/>
      <c r="D957" s="113"/>
      <c r="E957" s="114"/>
    </row>
    <row r="958" spans="1:5" ht="12.75">
      <c r="A958" s="113"/>
      <c r="B958" s="115"/>
      <c r="C958" s="113"/>
      <c r="D958" s="113"/>
      <c r="E958" s="114"/>
    </row>
    <row r="959" spans="1:5" ht="12.75">
      <c r="A959" s="113"/>
      <c r="B959" s="115"/>
      <c r="C959" s="113"/>
      <c r="D959" s="113"/>
      <c r="E959" s="114"/>
    </row>
    <row r="960" spans="1:5" ht="12.75">
      <c r="A960" s="113"/>
      <c r="B960" s="115"/>
      <c r="C960" s="113"/>
      <c r="D960" s="113"/>
      <c r="E960" s="114"/>
    </row>
    <row r="961" spans="1:5" ht="12.75">
      <c r="A961" s="113"/>
      <c r="B961" s="115"/>
      <c r="C961" s="113"/>
      <c r="D961" s="113"/>
      <c r="E961" s="114"/>
    </row>
    <row r="962" spans="1:5" ht="12.75">
      <c r="A962" s="113"/>
      <c r="B962" s="115"/>
      <c r="C962" s="113"/>
      <c r="D962" s="113"/>
      <c r="E962" s="114"/>
    </row>
    <row r="963" spans="1:5" ht="12.75">
      <c r="A963" s="113"/>
      <c r="B963" s="115"/>
      <c r="C963" s="113"/>
      <c r="D963" s="113"/>
      <c r="E963" s="114"/>
    </row>
    <row r="964" spans="1:5" ht="12.75">
      <c r="A964" s="113"/>
      <c r="B964" s="115"/>
      <c r="C964" s="113"/>
      <c r="D964" s="113"/>
      <c r="E964" s="114"/>
    </row>
    <row r="965" spans="1:5" ht="12.75">
      <c r="A965" s="113"/>
      <c r="B965" s="115"/>
      <c r="C965" s="113"/>
      <c r="D965" s="113"/>
      <c r="E965" s="114"/>
    </row>
    <row r="966" spans="1:5" ht="12.75">
      <c r="A966" s="113"/>
      <c r="B966" s="115"/>
      <c r="C966" s="113"/>
      <c r="D966" s="113"/>
      <c r="E966" s="114"/>
    </row>
    <row r="967" spans="1:5" ht="12.75">
      <c r="A967" s="113"/>
      <c r="B967" s="115"/>
      <c r="C967" s="113"/>
      <c r="D967" s="113"/>
      <c r="E967" s="114"/>
    </row>
    <row r="968" spans="1:5" ht="12.75">
      <c r="A968" s="113"/>
      <c r="B968" s="115"/>
      <c r="C968" s="113"/>
      <c r="D968" s="113"/>
      <c r="E968" s="114"/>
    </row>
    <row r="969" spans="1:5" ht="12.75">
      <c r="A969" s="113"/>
      <c r="B969" s="115"/>
      <c r="C969" s="113"/>
      <c r="D969" s="113"/>
      <c r="E969" s="114"/>
    </row>
    <row r="970" spans="1:5" ht="12.75">
      <c r="A970" s="113"/>
      <c r="B970" s="115"/>
      <c r="C970" s="113"/>
      <c r="D970" s="113"/>
      <c r="E970" s="114"/>
    </row>
    <row r="971" spans="1:5" ht="12.75">
      <c r="A971" s="113"/>
      <c r="B971" s="115"/>
      <c r="C971" s="113"/>
      <c r="D971" s="113"/>
      <c r="E971" s="114"/>
    </row>
    <row r="972" spans="1:5" ht="12.75">
      <c r="A972" s="113"/>
      <c r="B972" s="115"/>
      <c r="C972" s="113"/>
      <c r="D972" s="113"/>
      <c r="E972" s="114"/>
    </row>
    <row r="973" spans="1:5" ht="12.75">
      <c r="A973" s="113"/>
      <c r="B973" s="115"/>
      <c r="C973" s="113"/>
      <c r="D973" s="113"/>
      <c r="E973" s="114"/>
    </row>
    <row r="974" spans="1:5" ht="12.75">
      <c r="A974" s="113"/>
      <c r="B974" s="115"/>
      <c r="C974" s="113"/>
      <c r="D974" s="113"/>
      <c r="E974" s="114"/>
    </row>
    <row r="975" spans="1:5" ht="12.75">
      <c r="A975" s="113"/>
      <c r="B975" s="115"/>
      <c r="C975" s="113"/>
      <c r="D975" s="113"/>
      <c r="E975" s="114"/>
    </row>
    <row r="976" spans="1:5" ht="12.75">
      <c r="A976" s="113"/>
      <c r="B976" s="115"/>
      <c r="C976" s="113"/>
      <c r="D976" s="113"/>
      <c r="E976" s="114"/>
    </row>
    <row r="977" spans="1:5" ht="12.75">
      <c r="A977" s="113"/>
      <c r="B977" s="115"/>
      <c r="C977" s="113"/>
      <c r="D977" s="113"/>
      <c r="E977" s="114"/>
    </row>
    <row r="978" spans="1:5" ht="12.75">
      <c r="A978" s="113"/>
      <c r="B978" s="115"/>
      <c r="C978" s="113"/>
      <c r="D978" s="113"/>
      <c r="E978" s="114"/>
    </row>
    <row r="979" spans="1:5" ht="12.75">
      <c r="A979" s="113"/>
      <c r="B979" s="115"/>
      <c r="C979" s="113"/>
      <c r="D979" s="113"/>
      <c r="E979" s="114"/>
    </row>
    <row r="980" spans="1:5" ht="12.75">
      <c r="A980" s="113"/>
      <c r="B980" s="115"/>
      <c r="C980" s="113"/>
      <c r="D980" s="113"/>
      <c r="E980" s="114"/>
    </row>
    <row r="981" spans="1:5" ht="12.75">
      <c r="A981" s="113"/>
      <c r="B981" s="115"/>
      <c r="C981" s="113"/>
      <c r="D981" s="113"/>
      <c r="E981" s="114"/>
    </row>
    <row r="982" spans="1:5" ht="12.75">
      <c r="A982" s="113"/>
      <c r="B982" s="115"/>
      <c r="C982" s="113"/>
      <c r="D982" s="113"/>
      <c r="E982" s="114"/>
    </row>
    <row r="983" spans="1:5" ht="12.75">
      <c r="A983" s="113"/>
      <c r="B983" s="115"/>
      <c r="C983" s="113"/>
      <c r="D983" s="113"/>
      <c r="E983" s="114"/>
    </row>
    <row r="984" spans="1:5" ht="12.75">
      <c r="A984" s="113"/>
      <c r="B984" s="115"/>
      <c r="C984" s="113"/>
      <c r="D984" s="113"/>
      <c r="E984" s="114"/>
    </row>
    <row r="985" spans="1:5" ht="12.75">
      <c r="A985" s="113"/>
      <c r="B985" s="115"/>
      <c r="C985" s="113"/>
      <c r="D985" s="113"/>
      <c r="E985" s="114"/>
    </row>
    <row r="986" spans="1:5" ht="12.75">
      <c r="A986" s="113"/>
      <c r="B986" s="115"/>
      <c r="C986" s="113"/>
      <c r="D986" s="113"/>
      <c r="E986" s="114"/>
    </row>
    <row r="987" spans="1:5" ht="12.75">
      <c r="A987" s="113"/>
      <c r="B987" s="115"/>
      <c r="C987" s="113"/>
      <c r="D987" s="113"/>
      <c r="E987" s="114"/>
    </row>
    <row r="988" spans="1:5" ht="12.75">
      <c r="A988" s="113"/>
      <c r="B988" s="115"/>
      <c r="C988" s="113"/>
      <c r="D988" s="113"/>
      <c r="E988" s="114"/>
    </row>
    <row r="989" spans="1:5" ht="12.75">
      <c r="A989" s="113"/>
      <c r="B989" s="115"/>
      <c r="C989" s="113"/>
      <c r="D989" s="113"/>
      <c r="E989" s="114"/>
    </row>
    <row r="990" spans="1:5" ht="12.75">
      <c r="A990" s="113"/>
      <c r="B990" s="115"/>
      <c r="C990" s="113"/>
      <c r="D990" s="113"/>
      <c r="E990" s="114"/>
    </row>
    <row r="991" spans="1:5" ht="12.75">
      <c r="A991" s="113"/>
      <c r="B991" s="115"/>
      <c r="C991" s="113"/>
      <c r="D991" s="113"/>
      <c r="E991" s="114"/>
    </row>
    <row r="992" spans="1:5" ht="12.75">
      <c r="A992" s="113"/>
      <c r="B992" s="115"/>
      <c r="C992" s="113"/>
      <c r="D992" s="113"/>
      <c r="E992" s="114"/>
    </row>
    <row r="993" spans="1:5" ht="12.75">
      <c r="A993" s="113"/>
      <c r="B993" s="115"/>
      <c r="C993" s="113"/>
      <c r="D993" s="113"/>
      <c r="E993" s="114"/>
    </row>
    <row r="994" spans="1:5" ht="12.75">
      <c r="A994" s="113"/>
      <c r="B994" s="115"/>
      <c r="C994" s="113"/>
      <c r="D994" s="113"/>
      <c r="E994" s="114"/>
    </row>
  </sheetData>
  <mergeCells count="21">
    <mergeCell ref="E12:E13"/>
    <mergeCell ref="A42:A44"/>
    <mergeCell ref="B42:B44"/>
    <mergeCell ref="C42:C44"/>
    <mergeCell ref="D42:D44"/>
    <mergeCell ref="E42:E44"/>
    <mergeCell ref="A12:A13"/>
    <mergeCell ref="B12:B13"/>
    <mergeCell ref="C12:C13"/>
    <mergeCell ref="D12:D13"/>
    <mergeCell ref="A7:A11"/>
    <mergeCell ref="B7:B11"/>
    <mergeCell ref="C7:D8"/>
    <mergeCell ref="E7:E8"/>
    <mergeCell ref="C9:C11"/>
    <mergeCell ref="D9:D11"/>
    <mergeCell ref="E9:E11"/>
    <mergeCell ref="C1:E1"/>
    <mergeCell ref="A5:E5"/>
    <mergeCell ref="B2:E2"/>
    <mergeCell ref="B3:E3"/>
  </mergeCells>
  <printOptions/>
  <pageMargins left="0.52" right="0.37" top="0.29" bottom="0.51" header="0.33" footer="0.5"/>
  <pageSetup horizontalDpi="600" verticalDpi="600" orientation="portrait" paperSize="9" scale="76" r:id="rId1"/>
  <rowBreaks count="2" manualBreakCount="2">
    <brk id="50" max="4" man="1"/>
    <brk id="106" max="4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90" zoomScaleNormal="90" zoomScaleSheetLayoutView="90" workbookViewId="0" topLeftCell="A1">
      <pane ySplit="14" topLeftCell="BM15" activePane="bottomLeft" state="frozen"/>
      <selection pane="topLeft" activeCell="A1" sqref="A1"/>
      <selection pane="bottomLeft" activeCell="F28" sqref="F28"/>
    </sheetView>
  </sheetViews>
  <sheetFormatPr defaultColWidth="9.00390625" defaultRowHeight="12.75"/>
  <cols>
    <col min="3" max="3" width="17.625" style="0" customWidth="1"/>
    <col min="4" max="4" width="24.00390625" style="0" customWidth="1"/>
    <col min="5" max="5" width="15.375" style="0" customWidth="1"/>
    <col min="6" max="6" width="18.125" style="0" customWidth="1"/>
    <col min="7" max="7" width="14.00390625" style="0" customWidth="1"/>
    <col min="8" max="8" width="16.375" style="0" customWidth="1"/>
    <col min="9" max="9" width="12.00390625" style="0" customWidth="1"/>
    <col min="10" max="10" width="12.25390625" style="0" customWidth="1"/>
  </cols>
  <sheetData>
    <row r="1" spans="6:10" ht="14.25" customHeight="1">
      <c r="F1" s="272" t="s">
        <v>404</v>
      </c>
      <c r="G1" s="272"/>
      <c r="H1" s="272"/>
      <c r="I1" s="272"/>
      <c r="J1" s="272"/>
    </row>
    <row r="2" spans="6:10" ht="28.5" customHeight="1">
      <c r="F2" s="300" t="s">
        <v>340</v>
      </c>
      <c r="G2" s="273"/>
      <c r="H2" s="273"/>
      <c r="I2" s="273"/>
      <c r="J2" s="273"/>
    </row>
    <row r="3" spans="6:10" ht="12.75">
      <c r="F3" s="272"/>
      <c r="G3" s="273"/>
      <c r="H3" s="273"/>
      <c r="I3" s="273"/>
      <c r="J3" s="273"/>
    </row>
    <row r="4" spans="6:10" ht="12.75">
      <c r="F4" s="1"/>
      <c r="G4" s="1"/>
      <c r="H4" s="1"/>
      <c r="I4" s="1"/>
      <c r="J4" s="1"/>
    </row>
    <row r="5" spans="3:10" ht="16.5">
      <c r="C5" s="258"/>
      <c r="D5" s="258"/>
      <c r="E5" s="258" t="s">
        <v>192</v>
      </c>
      <c r="F5" s="258"/>
      <c r="G5" s="258"/>
      <c r="H5" s="258"/>
      <c r="I5" s="258"/>
      <c r="J5" s="259"/>
    </row>
    <row r="6" spans="1:10" ht="33.75" customHeight="1">
      <c r="A6" s="301" t="s">
        <v>193</v>
      </c>
      <c r="B6" s="266"/>
      <c r="C6" s="266"/>
      <c r="D6" s="266"/>
      <c r="E6" s="266"/>
      <c r="F6" s="266"/>
      <c r="G6" s="266"/>
      <c r="H6" s="266"/>
      <c r="I6" s="266"/>
      <c r="J6" s="266"/>
    </row>
    <row r="7" ht="13.5" thickBot="1"/>
    <row r="8" spans="2:10" ht="12.75">
      <c r="B8" s="202" t="s">
        <v>194</v>
      </c>
      <c r="C8" s="202" t="s">
        <v>195</v>
      </c>
      <c r="D8" s="202" t="s">
        <v>196</v>
      </c>
      <c r="E8" s="202" t="s">
        <v>197</v>
      </c>
      <c r="F8" s="203" t="s">
        <v>198</v>
      </c>
      <c r="G8" s="202" t="s">
        <v>199</v>
      </c>
      <c r="H8" s="204" t="s">
        <v>199</v>
      </c>
      <c r="I8" s="204" t="s">
        <v>200</v>
      </c>
      <c r="J8" s="202" t="s">
        <v>200</v>
      </c>
    </row>
    <row r="9" spans="2:10" ht="12.75">
      <c r="B9" s="205" t="s">
        <v>201</v>
      </c>
      <c r="C9" s="205" t="s">
        <v>202</v>
      </c>
      <c r="D9" s="205" t="s">
        <v>203</v>
      </c>
      <c r="E9" s="205" t="s">
        <v>204</v>
      </c>
      <c r="F9" s="206" t="s">
        <v>205</v>
      </c>
      <c r="G9" s="205" t="s">
        <v>206</v>
      </c>
      <c r="H9" s="207" t="s">
        <v>206</v>
      </c>
      <c r="I9" s="207" t="s">
        <v>207</v>
      </c>
      <c r="J9" s="205" t="s">
        <v>208</v>
      </c>
    </row>
    <row r="10" spans="2:10" ht="12.75">
      <c r="B10" s="205"/>
      <c r="C10" s="205" t="s">
        <v>209</v>
      </c>
      <c r="D10" s="205" t="s">
        <v>210</v>
      </c>
      <c r="E10" s="205"/>
      <c r="F10" s="206" t="s">
        <v>209</v>
      </c>
      <c r="G10" s="205" t="s">
        <v>211</v>
      </c>
      <c r="H10" s="207" t="s">
        <v>212</v>
      </c>
      <c r="I10" s="207" t="s">
        <v>213</v>
      </c>
      <c r="J10" s="205" t="s">
        <v>214</v>
      </c>
    </row>
    <row r="11" spans="2:10" ht="12.75">
      <c r="B11" s="205"/>
      <c r="C11" s="205"/>
      <c r="D11" s="205"/>
      <c r="E11" s="205"/>
      <c r="F11" s="206" t="s">
        <v>215</v>
      </c>
      <c r="G11" s="205" t="s">
        <v>216</v>
      </c>
      <c r="H11" s="207" t="s">
        <v>217</v>
      </c>
      <c r="I11" s="207" t="s">
        <v>218</v>
      </c>
      <c r="J11" s="205" t="s">
        <v>219</v>
      </c>
    </row>
    <row r="12" spans="2:10" ht="12.75">
      <c r="B12" s="205"/>
      <c r="C12" s="205"/>
      <c r="D12" s="205"/>
      <c r="E12" s="205"/>
      <c r="F12" s="206"/>
      <c r="G12" s="205"/>
      <c r="H12" s="207" t="s">
        <v>220</v>
      </c>
      <c r="I12" s="207" t="s">
        <v>221</v>
      </c>
      <c r="J12" s="205" t="s">
        <v>222</v>
      </c>
    </row>
    <row r="13" spans="2:10" ht="13.5" thickBot="1">
      <c r="B13" s="208"/>
      <c r="C13" s="208"/>
      <c r="D13" s="208"/>
      <c r="E13" s="208"/>
      <c r="F13" s="209"/>
      <c r="G13" s="208"/>
      <c r="H13" s="210" t="s">
        <v>223</v>
      </c>
      <c r="I13" s="210" t="s">
        <v>224</v>
      </c>
      <c r="J13" s="208" t="s">
        <v>225</v>
      </c>
    </row>
    <row r="14" spans="2:10" ht="13.5" thickBot="1">
      <c r="B14" s="211"/>
      <c r="C14" s="211"/>
      <c r="D14" s="211"/>
      <c r="E14" s="211"/>
      <c r="F14" s="211"/>
      <c r="G14" s="211" t="s">
        <v>226</v>
      </c>
      <c r="H14" s="211" t="s">
        <v>226</v>
      </c>
      <c r="I14" s="211" t="s">
        <v>226</v>
      </c>
      <c r="J14" s="211" t="s">
        <v>226</v>
      </c>
    </row>
    <row r="15" spans="2:10" ht="12.75">
      <c r="B15" s="212"/>
      <c r="C15" s="213"/>
      <c r="D15" s="212"/>
      <c r="E15" s="212"/>
      <c r="F15" s="19" t="s">
        <v>227</v>
      </c>
      <c r="G15" s="212"/>
      <c r="H15" s="212"/>
      <c r="I15" s="212"/>
      <c r="J15" s="212"/>
    </row>
    <row r="16" spans="2:10" ht="12.75">
      <c r="B16" s="8">
        <v>1</v>
      </c>
      <c r="C16" s="214" t="s">
        <v>228</v>
      </c>
      <c r="D16" s="7" t="s">
        <v>229</v>
      </c>
      <c r="E16" s="8" t="s">
        <v>230</v>
      </c>
      <c r="F16" s="215" t="s">
        <v>231</v>
      </c>
      <c r="G16" s="11">
        <v>20600</v>
      </c>
      <c r="H16" s="11">
        <v>20600</v>
      </c>
      <c r="I16" s="11">
        <v>12360</v>
      </c>
      <c r="J16" s="11">
        <v>12360</v>
      </c>
    </row>
    <row r="17" spans="2:10" ht="12.75">
      <c r="B17" s="216"/>
      <c r="C17" s="217" t="s">
        <v>232</v>
      </c>
      <c r="D17" s="218" t="s">
        <v>233</v>
      </c>
      <c r="E17" s="216"/>
      <c r="F17" s="219"/>
      <c r="G17" s="28"/>
      <c r="H17" s="220"/>
      <c r="I17" s="220"/>
      <c r="J17" s="221"/>
    </row>
    <row r="18" spans="2:10" ht="12.75">
      <c r="B18" s="23">
        <v>2</v>
      </c>
      <c r="C18" s="8" t="s">
        <v>234</v>
      </c>
      <c r="D18" s="8" t="s">
        <v>235</v>
      </c>
      <c r="E18" s="222">
        <v>0.12</v>
      </c>
      <c r="F18" s="5" t="s">
        <v>236</v>
      </c>
      <c r="G18" s="11">
        <v>100000</v>
      </c>
      <c r="H18" s="223">
        <v>106268.5</v>
      </c>
      <c r="I18" s="223">
        <v>0</v>
      </c>
      <c r="J18" s="223">
        <v>0</v>
      </c>
    </row>
    <row r="19" spans="2:10" ht="12.75">
      <c r="B19" s="23"/>
      <c r="C19" s="8" t="s">
        <v>237</v>
      </c>
      <c r="D19" s="8" t="s">
        <v>238</v>
      </c>
      <c r="E19" s="8"/>
      <c r="F19" s="5" t="s">
        <v>405</v>
      </c>
      <c r="G19" s="2"/>
      <c r="H19" s="223"/>
      <c r="I19" s="224"/>
      <c r="J19" s="223"/>
    </row>
    <row r="20" spans="2:10" ht="12.75">
      <c r="B20" s="225"/>
      <c r="C20" s="216"/>
      <c r="D20" s="218"/>
      <c r="E20" s="216"/>
      <c r="F20" s="226"/>
      <c r="G20" s="227"/>
      <c r="H20" s="220"/>
      <c r="I20" s="228"/>
      <c r="J20" s="220"/>
    </row>
    <row r="21" spans="2:10" ht="12.75">
      <c r="B21" s="23">
        <v>3</v>
      </c>
      <c r="C21" s="8" t="s">
        <v>239</v>
      </c>
      <c r="D21" s="8" t="s">
        <v>235</v>
      </c>
      <c r="E21" s="222">
        <v>0.12</v>
      </c>
      <c r="F21" s="5" t="s">
        <v>240</v>
      </c>
      <c r="G21" s="11">
        <v>80000</v>
      </c>
      <c r="H21" s="223">
        <v>85049.9</v>
      </c>
      <c r="I21" s="223">
        <v>0</v>
      </c>
      <c r="J21" s="223">
        <v>0</v>
      </c>
    </row>
    <row r="22" spans="2:10" ht="12.75">
      <c r="B22" s="23"/>
      <c r="C22" s="8" t="s">
        <v>241</v>
      </c>
      <c r="D22" s="8" t="s">
        <v>238</v>
      </c>
      <c r="E22" s="8"/>
      <c r="F22" s="5" t="s">
        <v>405</v>
      </c>
      <c r="G22" s="2"/>
      <c r="H22" s="223"/>
      <c r="I22" s="224"/>
      <c r="J22" s="223"/>
    </row>
    <row r="23" spans="2:10" ht="12.75">
      <c r="B23" s="225"/>
      <c r="C23" s="216"/>
      <c r="D23" s="218"/>
      <c r="E23" s="216"/>
      <c r="F23" s="226"/>
      <c r="G23" s="227"/>
      <c r="H23" s="220"/>
      <c r="I23" s="228"/>
      <c r="J23" s="220"/>
    </row>
    <row r="24" spans="2:10" ht="12.75">
      <c r="B24" s="23">
        <v>4</v>
      </c>
      <c r="C24" s="8" t="s">
        <v>242</v>
      </c>
      <c r="D24" s="8" t="s">
        <v>243</v>
      </c>
      <c r="E24" s="229">
        <v>0.135</v>
      </c>
      <c r="F24" s="5" t="s">
        <v>244</v>
      </c>
      <c r="G24" s="11">
        <v>92000</v>
      </c>
      <c r="H24" s="223">
        <v>93735.4</v>
      </c>
      <c r="I24" s="223">
        <v>0</v>
      </c>
      <c r="J24" s="223">
        <v>0</v>
      </c>
    </row>
    <row r="25" spans="2:10" ht="12.75">
      <c r="B25" s="23"/>
      <c r="C25" s="8" t="s">
        <v>245</v>
      </c>
      <c r="D25" s="8" t="s">
        <v>246</v>
      </c>
      <c r="E25" s="8"/>
      <c r="F25" s="5" t="s">
        <v>405</v>
      </c>
      <c r="G25" s="2"/>
      <c r="H25" s="223"/>
      <c r="I25" s="224"/>
      <c r="J25" s="223"/>
    </row>
    <row r="26" spans="2:10" ht="12.75">
      <c r="B26" s="225"/>
      <c r="C26" s="216"/>
      <c r="D26" s="218"/>
      <c r="E26" s="216"/>
      <c r="F26" s="226"/>
      <c r="G26" s="227"/>
      <c r="H26" s="220"/>
      <c r="I26" s="228"/>
      <c r="J26" s="220"/>
    </row>
    <row r="27" spans="2:10" ht="12.75">
      <c r="B27" s="23">
        <v>5</v>
      </c>
      <c r="C27" s="8" t="s">
        <v>247</v>
      </c>
      <c r="D27" s="8" t="s">
        <v>243</v>
      </c>
      <c r="E27" s="229">
        <v>0.135</v>
      </c>
      <c r="F27" s="5" t="s">
        <v>244</v>
      </c>
      <c r="G27" s="11">
        <v>31000</v>
      </c>
      <c r="H27" s="223">
        <v>31561.8</v>
      </c>
      <c r="I27" s="223">
        <v>0</v>
      </c>
      <c r="J27" s="223">
        <v>0</v>
      </c>
    </row>
    <row r="28" spans="2:10" ht="12.75">
      <c r="B28" s="23"/>
      <c r="C28" s="8" t="s">
        <v>248</v>
      </c>
      <c r="D28" s="8" t="s">
        <v>246</v>
      </c>
      <c r="E28" s="8"/>
      <c r="F28" s="5" t="s">
        <v>405</v>
      </c>
      <c r="G28" s="2"/>
      <c r="H28" s="223"/>
      <c r="I28" s="224"/>
      <c r="J28" s="223"/>
    </row>
    <row r="29" spans="2:10" ht="12.75">
      <c r="B29" s="225"/>
      <c r="C29" s="216"/>
      <c r="D29" s="218"/>
      <c r="E29" s="216"/>
      <c r="F29" s="226"/>
      <c r="G29" s="227"/>
      <c r="H29" s="220"/>
      <c r="I29" s="228"/>
      <c r="J29" s="220"/>
    </row>
    <row r="30" spans="2:10" ht="12.75">
      <c r="B30" s="23">
        <v>6</v>
      </c>
      <c r="C30" s="8" t="s">
        <v>249</v>
      </c>
      <c r="D30" s="8" t="s">
        <v>250</v>
      </c>
      <c r="E30" s="222">
        <v>0.12</v>
      </c>
      <c r="F30" s="5" t="s">
        <v>251</v>
      </c>
      <c r="G30" s="11">
        <v>50000</v>
      </c>
      <c r="H30" s="223">
        <v>50476.7</v>
      </c>
      <c r="I30" s="223">
        <v>0</v>
      </c>
      <c r="J30" s="223">
        <v>0</v>
      </c>
    </row>
    <row r="31" spans="2:10" ht="12.75">
      <c r="B31" s="23"/>
      <c r="C31" s="8" t="s">
        <v>252</v>
      </c>
      <c r="D31" s="8" t="s">
        <v>253</v>
      </c>
      <c r="E31" s="8"/>
      <c r="F31" s="5" t="s">
        <v>405</v>
      </c>
      <c r="G31" s="2"/>
      <c r="H31" s="223"/>
      <c r="I31" s="224"/>
      <c r="J31" s="223"/>
    </row>
    <row r="32" spans="2:10" ht="13.5" thickBot="1">
      <c r="B32" s="23"/>
      <c r="C32" s="8"/>
      <c r="D32" s="8" t="s">
        <v>254</v>
      </c>
      <c r="E32" s="8"/>
      <c r="F32" s="5"/>
      <c r="G32" s="2"/>
      <c r="H32" s="223"/>
      <c r="I32" s="224"/>
      <c r="J32" s="223"/>
    </row>
    <row r="33" spans="2:10" ht="12.75">
      <c r="B33" s="230"/>
      <c r="C33" s="230"/>
      <c r="D33" s="230"/>
      <c r="E33" s="231"/>
      <c r="F33" s="231"/>
      <c r="G33" s="202"/>
      <c r="H33" s="232"/>
      <c r="I33" s="232"/>
      <c r="J33" s="232"/>
    </row>
    <row r="34" spans="2:10" ht="13.5" thickBot="1">
      <c r="B34" s="233"/>
      <c r="C34" s="233"/>
      <c r="D34" s="208" t="s">
        <v>581</v>
      </c>
      <c r="E34" s="6"/>
      <c r="F34" s="6"/>
      <c r="G34" s="234">
        <f>SUM(G15:G30)</f>
        <v>373600</v>
      </c>
      <c r="H34" s="234">
        <f>SUM(H15:H30)</f>
        <v>387692.3</v>
      </c>
      <c r="I34" s="234">
        <f>SUM(I15:I30)</f>
        <v>12360</v>
      </c>
      <c r="J34" s="234">
        <f>SUM(J15:J30)</f>
        <v>12360</v>
      </c>
    </row>
    <row r="35" spans="2:10" ht="12.75">
      <c r="B35" s="12"/>
      <c r="C35" s="12"/>
      <c r="D35" s="30"/>
      <c r="E35" s="4"/>
      <c r="F35" s="4"/>
      <c r="G35" s="235"/>
      <c r="H35" s="235"/>
      <c r="I35" s="235"/>
      <c r="J35" s="235"/>
    </row>
    <row r="37" spans="4:8" ht="15.75">
      <c r="D37" s="98"/>
      <c r="E37" s="98"/>
      <c r="F37" s="98"/>
      <c r="G37" s="98"/>
      <c r="H37" s="98"/>
    </row>
    <row r="38" spans="4:8" ht="15.75">
      <c r="D38" s="98"/>
      <c r="E38" s="98"/>
      <c r="F38" s="98"/>
      <c r="G38" s="98"/>
      <c r="H38" s="98"/>
    </row>
    <row r="39" spans="4:8" ht="15.75">
      <c r="D39" s="98"/>
      <c r="E39" s="98"/>
      <c r="F39" s="98"/>
      <c r="G39" s="98"/>
      <c r="H39" s="98"/>
    </row>
    <row r="40" spans="4:8" ht="16.5" customHeight="1">
      <c r="D40" s="98"/>
      <c r="E40" s="98"/>
      <c r="F40" s="98"/>
      <c r="G40" s="98"/>
      <c r="H40" s="98"/>
    </row>
  </sheetData>
  <mergeCells count="4">
    <mergeCell ref="F1:J1"/>
    <mergeCell ref="F2:J2"/>
    <mergeCell ref="F3:J3"/>
    <mergeCell ref="A6:J6"/>
  </mergeCells>
  <printOptions/>
  <pageMargins left="0.7874015748031497" right="0.5905511811023623" top="0.1968503937007874" bottom="0.2362204724409449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60" workbookViewId="0" topLeftCell="A1">
      <pane ySplit="13" topLeftCell="BM17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3.25390625" style="0" customWidth="1"/>
    <col min="2" max="2" width="16.75390625" style="0" customWidth="1"/>
    <col min="3" max="3" width="17.375" style="0" customWidth="1"/>
    <col min="4" max="4" width="20.125" style="0" customWidth="1"/>
    <col min="5" max="5" width="12.875" style="0" customWidth="1"/>
    <col min="6" max="6" width="16.875" style="0" customWidth="1"/>
    <col min="7" max="7" width="17.25390625" style="0" customWidth="1"/>
    <col min="8" max="8" width="13.375" style="0" customWidth="1"/>
    <col min="9" max="9" width="13.625" style="0" customWidth="1"/>
  </cols>
  <sheetData>
    <row r="1" spans="1:9" ht="15">
      <c r="A1" s="236" t="s">
        <v>255</v>
      </c>
      <c r="B1" s="236"/>
      <c r="C1" s="236"/>
      <c r="D1" s="236"/>
      <c r="E1" s="331" t="s">
        <v>1101</v>
      </c>
      <c r="F1" s="272"/>
      <c r="G1" s="272"/>
      <c r="H1" s="272"/>
      <c r="I1" s="272"/>
    </row>
    <row r="2" spans="1:9" ht="36.75" customHeight="1">
      <c r="A2" s="236"/>
      <c r="B2" s="236"/>
      <c r="C2" s="236"/>
      <c r="D2" s="236"/>
      <c r="E2" s="332" t="s">
        <v>340</v>
      </c>
      <c r="F2" s="273"/>
      <c r="G2" s="273"/>
      <c r="H2" s="273"/>
      <c r="I2" s="273"/>
    </row>
    <row r="3" spans="1:9" ht="15">
      <c r="A3" s="236"/>
      <c r="B3" s="236"/>
      <c r="C3" s="236"/>
      <c r="D3" s="236"/>
      <c r="E3" s="331"/>
      <c r="F3" s="272"/>
      <c r="G3" s="272"/>
      <c r="H3" s="272"/>
      <c r="I3" s="272"/>
    </row>
    <row r="4" spans="1:9" ht="15">
      <c r="A4" s="236"/>
      <c r="B4" s="236"/>
      <c r="C4" s="236"/>
      <c r="D4" s="236"/>
      <c r="E4" s="236"/>
      <c r="F4" s="1"/>
      <c r="G4" s="1"/>
      <c r="H4" s="1"/>
      <c r="I4" s="1"/>
    </row>
    <row r="5" spans="1:9" ht="18">
      <c r="A5" s="236"/>
      <c r="B5" s="236"/>
      <c r="C5" s="260"/>
      <c r="D5" s="260"/>
      <c r="E5" s="260" t="s">
        <v>256</v>
      </c>
      <c r="F5" s="260"/>
      <c r="G5" s="261"/>
      <c r="H5" s="237"/>
      <c r="I5" s="237"/>
    </row>
    <row r="6" spans="1:9" ht="24.75" customHeight="1">
      <c r="A6" s="236"/>
      <c r="B6" s="236"/>
      <c r="C6" s="260"/>
      <c r="D6" s="260"/>
      <c r="E6" s="260" t="s">
        <v>257</v>
      </c>
      <c r="F6" s="261"/>
      <c r="G6" s="261"/>
      <c r="H6" s="237"/>
      <c r="I6" s="237"/>
    </row>
    <row r="7" spans="1:9" ht="14.25">
      <c r="A7" s="237"/>
      <c r="B7" s="237"/>
      <c r="C7" s="237"/>
      <c r="D7" s="237"/>
      <c r="E7" s="237"/>
      <c r="F7" s="237"/>
      <c r="G7" s="237"/>
      <c r="H7" s="237"/>
      <c r="I7" s="238"/>
    </row>
    <row r="8" spans="1:9" s="239" customFormat="1" ht="12.75" customHeight="1">
      <c r="A8" s="316" t="s">
        <v>258</v>
      </c>
      <c r="B8" s="316" t="s">
        <v>259</v>
      </c>
      <c r="C8" s="316" t="s">
        <v>260</v>
      </c>
      <c r="D8" s="316" t="s">
        <v>261</v>
      </c>
      <c r="E8" s="316" t="s">
        <v>262</v>
      </c>
      <c r="F8" s="316" t="s">
        <v>263</v>
      </c>
      <c r="G8" s="316" t="s">
        <v>264</v>
      </c>
      <c r="H8" s="316" t="s">
        <v>265</v>
      </c>
      <c r="I8" s="316" t="s">
        <v>266</v>
      </c>
    </row>
    <row r="9" spans="1:9" s="239" customFormat="1" ht="12.75">
      <c r="A9" s="317"/>
      <c r="B9" s="317"/>
      <c r="C9" s="317"/>
      <c r="D9" s="317"/>
      <c r="E9" s="317"/>
      <c r="F9" s="317"/>
      <c r="G9" s="317"/>
      <c r="H9" s="317"/>
      <c r="I9" s="317"/>
    </row>
    <row r="10" spans="1:9" s="239" customFormat="1" ht="12.75">
      <c r="A10" s="317"/>
      <c r="B10" s="317"/>
      <c r="C10" s="317"/>
      <c r="D10" s="317"/>
      <c r="E10" s="317"/>
      <c r="F10" s="317"/>
      <c r="G10" s="317"/>
      <c r="H10" s="317"/>
      <c r="I10" s="317"/>
    </row>
    <row r="11" spans="1:9" s="239" customFormat="1" ht="53.25" customHeight="1">
      <c r="A11" s="318"/>
      <c r="B11" s="318"/>
      <c r="C11" s="318"/>
      <c r="D11" s="318"/>
      <c r="E11" s="318"/>
      <c r="F11" s="318"/>
      <c r="G11" s="318"/>
      <c r="H11" s="318"/>
      <c r="I11" s="318"/>
    </row>
    <row r="12" spans="1:9" s="239" customFormat="1" ht="14.25">
      <c r="A12" s="240">
        <v>1</v>
      </c>
      <c r="B12" s="241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2">
        <v>8</v>
      </c>
      <c r="I12" s="240">
        <v>9</v>
      </c>
    </row>
    <row r="13" spans="1:9" s="239" customFormat="1" ht="14.25" hidden="1">
      <c r="A13" s="243"/>
      <c r="B13" s="244"/>
      <c r="C13" s="243"/>
      <c r="D13" s="243"/>
      <c r="E13" s="243"/>
      <c r="F13" s="243"/>
      <c r="G13" s="243"/>
      <c r="H13" s="240"/>
      <c r="I13" s="243"/>
    </row>
    <row r="14" spans="1:9" s="239" customFormat="1" ht="14.25">
      <c r="A14" s="309">
        <v>1</v>
      </c>
      <c r="B14" s="245" t="s">
        <v>267</v>
      </c>
      <c r="C14" s="246" t="s">
        <v>268</v>
      </c>
      <c r="D14" s="247" t="s">
        <v>269</v>
      </c>
      <c r="E14" s="307" t="s">
        <v>270</v>
      </c>
      <c r="F14" s="306">
        <v>127495.75</v>
      </c>
      <c r="G14" s="306">
        <v>127495.75</v>
      </c>
      <c r="H14" s="322">
        <v>49498.3</v>
      </c>
      <c r="I14" s="322">
        <v>49498.3</v>
      </c>
    </row>
    <row r="15" spans="1:9" s="239" customFormat="1" ht="14.25">
      <c r="A15" s="310"/>
      <c r="B15" s="248" t="s">
        <v>271</v>
      </c>
      <c r="C15" s="249" t="s">
        <v>272</v>
      </c>
      <c r="D15" s="248" t="s">
        <v>273</v>
      </c>
      <c r="E15" s="308"/>
      <c r="F15" s="305"/>
      <c r="G15" s="305"/>
      <c r="H15" s="323"/>
      <c r="I15" s="323"/>
    </row>
    <row r="16" spans="1:9" s="239" customFormat="1" ht="14.25">
      <c r="A16" s="309">
        <v>2</v>
      </c>
      <c r="B16" s="245" t="s">
        <v>274</v>
      </c>
      <c r="C16" s="246" t="s">
        <v>275</v>
      </c>
      <c r="D16" s="245" t="s">
        <v>276</v>
      </c>
      <c r="E16" s="307" t="s">
        <v>277</v>
      </c>
      <c r="F16" s="306">
        <v>3000</v>
      </c>
      <c r="G16" s="306">
        <v>3000</v>
      </c>
      <c r="H16" s="306">
        <v>0</v>
      </c>
      <c r="I16" s="306">
        <v>0</v>
      </c>
    </row>
    <row r="17" spans="1:9" s="239" customFormat="1" ht="46.5" customHeight="1">
      <c r="A17" s="310"/>
      <c r="B17" s="248" t="s">
        <v>278</v>
      </c>
      <c r="C17" s="249" t="s">
        <v>279</v>
      </c>
      <c r="D17" s="248" t="s">
        <v>280</v>
      </c>
      <c r="E17" s="308"/>
      <c r="F17" s="305"/>
      <c r="G17" s="305"/>
      <c r="H17" s="305"/>
      <c r="I17" s="305"/>
    </row>
    <row r="18" spans="1:9" s="239" customFormat="1" ht="14.25">
      <c r="A18" s="302">
        <v>3</v>
      </c>
      <c r="B18" s="247" t="s">
        <v>281</v>
      </c>
      <c r="C18" s="244" t="s">
        <v>282</v>
      </c>
      <c r="D18" s="247" t="s">
        <v>276</v>
      </c>
      <c r="E18" s="302" t="s">
        <v>283</v>
      </c>
      <c r="F18" s="306">
        <v>25000</v>
      </c>
      <c r="G18" s="306">
        <v>25000</v>
      </c>
      <c r="H18" s="306">
        <v>0</v>
      </c>
      <c r="I18" s="306">
        <v>0</v>
      </c>
    </row>
    <row r="19" spans="1:9" s="239" customFormat="1" ht="14.25">
      <c r="A19" s="312"/>
      <c r="B19" s="248" t="s">
        <v>284</v>
      </c>
      <c r="C19" s="249" t="s">
        <v>285</v>
      </c>
      <c r="D19" s="248" t="s">
        <v>280</v>
      </c>
      <c r="E19" s="312"/>
      <c r="F19" s="305"/>
      <c r="G19" s="305"/>
      <c r="H19" s="305"/>
      <c r="I19" s="305"/>
    </row>
    <row r="20" spans="1:9" s="239" customFormat="1" ht="14.25">
      <c r="A20" s="302">
        <v>4</v>
      </c>
      <c r="B20" s="247" t="s">
        <v>286</v>
      </c>
      <c r="C20" s="244" t="s">
        <v>406</v>
      </c>
      <c r="D20" s="329" t="s">
        <v>287</v>
      </c>
      <c r="E20" s="302" t="s">
        <v>288</v>
      </c>
      <c r="F20" s="306">
        <v>370000</v>
      </c>
      <c r="G20" s="306">
        <v>370000</v>
      </c>
      <c r="H20" s="306">
        <v>330698.8</v>
      </c>
      <c r="I20" s="306">
        <v>330698.8</v>
      </c>
    </row>
    <row r="21" spans="1:9" s="239" customFormat="1" ht="14.25">
      <c r="A21" s="312"/>
      <c r="B21" s="248" t="s">
        <v>289</v>
      </c>
      <c r="C21" s="249"/>
      <c r="D21" s="330"/>
      <c r="E21" s="312"/>
      <c r="F21" s="305"/>
      <c r="G21" s="305"/>
      <c r="H21" s="305"/>
      <c r="I21" s="305"/>
    </row>
    <row r="22" spans="1:9" s="239" customFormat="1" ht="14.25">
      <c r="A22" s="302">
        <v>5</v>
      </c>
      <c r="B22" s="247" t="s">
        <v>290</v>
      </c>
      <c r="C22" s="244" t="s">
        <v>282</v>
      </c>
      <c r="D22" s="247" t="s">
        <v>276</v>
      </c>
      <c r="E22" s="302" t="s">
        <v>291</v>
      </c>
      <c r="F22" s="306" t="s">
        <v>292</v>
      </c>
      <c r="G22" s="306">
        <v>0</v>
      </c>
      <c r="H22" s="306">
        <v>0</v>
      </c>
      <c r="I22" s="306">
        <v>0</v>
      </c>
    </row>
    <row r="23" spans="1:9" s="239" customFormat="1" ht="14.25">
      <c r="A23" s="312"/>
      <c r="B23" s="248" t="s">
        <v>293</v>
      </c>
      <c r="C23" s="249" t="s">
        <v>285</v>
      </c>
      <c r="D23" s="248" t="s">
        <v>280</v>
      </c>
      <c r="E23" s="312"/>
      <c r="F23" s="305"/>
      <c r="G23" s="305"/>
      <c r="H23" s="305"/>
      <c r="I23" s="305"/>
    </row>
    <row r="24" spans="1:9" s="239" customFormat="1" ht="12.75" customHeight="1">
      <c r="A24" s="303">
        <v>6</v>
      </c>
      <c r="B24" s="324" t="s">
        <v>294</v>
      </c>
      <c r="C24" s="313" t="s">
        <v>295</v>
      </c>
      <c r="D24" s="246"/>
      <c r="E24" s="314" t="s">
        <v>296</v>
      </c>
      <c r="F24" s="304">
        <v>27.6</v>
      </c>
      <c r="G24" s="304">
        <v>41.5</v>
      </c>
      <c r="H24" s="321">
        <v>10.8</v>
      </c>
      <c r="I24" s="321">
        <v>13</v>
      </c>
    </row>
    <row r="25" spans="1:9" s="239" customFormat="1" ht="14.25">
      <c r="A25" s="315"/>
      <c r="B25" s="312"/>
      <c r="C25" s="310"/>
      <c r="D25" s="243" t="s">
        <v>297</v>
      </c>
      <c r="E25" s="308"/>
      <c r="F25" s="305"/>
      <c r="G25" s="305"/>
      <c r="H25" s="320"/>
      <c r="I25" s="320"/>
    </row>
    <row r="26" spans="1:9" s="239" customFormat="1" ht="14.25">
      <c r="A26" s="302">
        <v>7</v>
      </c>
      <c r="B26" s="311" t="s">
        <v>294</v>
      </c>
      <c r="C26" s="309" t="s">
        <v>298</v>
      </c>
      <c r="D26" s="243" t="s">
        <v>299</v>
      </c>
      <c r="E26" s="307" t="s">
        <v>296</v>
      </c>
      <c r="F26" s="306">
        <v>20</v>
      </c>
      <c r="G26" s="306">
        <v>30.1</v>
      </c>
      <c r="H26" s="319">
        <v>7.3</v>
      </c>
      <c r="I26" s="319">
        <v>8.7</v>
      </c>
    </row>
    <row r="27" spans="1:9" s="239" customFormat="1" ht="14.25">
      <c r="A27" s="315"/>
      <c r="B27" s="312"/>
      <c r="C27" s="310"/>
      <c r="D27" s="243" t="s">
        <v>300</v>
      </c>
      <c r="E27" s="308"/>
      <c r="F27" s="305"/>
      <c r="G27" s="305"/>
      <c r="H27" s="320"/>
      <c r="I27" s="320"/>
    </row>
    <row r="28" spans="1:9" s="239" customFormat="1" ht="14.25">
      <c r="A28" s="302">
        <v>8</v>
      </c>
      <c r="B28" s="311" t="s">
        <v>294</v>
      </c>
      <c r="C28" s="309" t="s">
        <v>301</v>
      </c>
      <c r="D28" s="243" t="s">
        <v>302</v>
      </c>
      <c r="E28" s="307" t="s">
        <v>296</v>
      </c>
      <c r="F28" s="306">
        <v>100</v>
      </c>
      <c r="G28" s="306">
        <v>150.4</v>
      </c>
      <c r="H28" s="319">
        <v>36.6</v>
      </c>
      <c r="I28" s="319">
        <v>43.5</v>
      </c>
    </row>
    <row r="29" spans="1:9" s="239" customFormat="1" ht="14.25">
      <c r="A29" s="315"/>
      <c r="B29" s="312"/>
      <c r="C29" s="310"/>
      <c r="D29" s="243" t="s">
        <v>303</v>
      </c>
      <c r="E29" s="308"/>
      <c r="F29" s="305"/>
      <c r="G29" s="305"/>
      <c r="H29" s="320"/>
      <c r="I29" s="320"/>
    </row>
    <row r="30" spans="1:9" s="239" customFormat="1" ht="14.25">
      <c r="A30" s="302">
        <v>9</v>
      </c>
      <c r="B30" s="311" t="s">
        <v>304</v>
      </c>
      <c r="C30" s="309" t="s">
        <v>305</v>
      </c>
      <c r="D30" s="243" t="s">
        <v>306</v>
      </c>
      <c r="E30" s="307" t="s">
        <v>307</v>
      </c>
      <c r="F30" s="306">
        <v>26</v>
      </c>
      <c r="G30" s="306">
        <v>39.1</v>
      </c>
      <c r="H30" s="319">
        <v>9.8</v>
      </c>
      <c r="I30" s="319">
        <v>11.6</v>
      </c>
    </row>
    <row r="31" spans="1:9" s="239" customFormat="1" ht="14.25">
      <c r="A31" s="315"/>
      <c r="B31" s="312"/>
      <c r="C31" s="310"/>
      <c r="D31" s="243" t="s">
        <v>308</v>
      </c>
      <c r="E31" s="308"/>
      <c r="F31" s="305"/>
      <c r="G31" s="305"/>
      <c r="H31" s="320"/>
      <c r="I31" s="320"/>
    </row>
    <row r="32" spans="1:9" s="239" customFormat="1" ht="14.25">
      <c r="A32" s="302">
        <v>10</v>
      </c>
      <c r="B32" s="311" t="s">
        <v>309</v>
      </c>
      <c r="C32" s="309" t="s">
        <v>310</v>
      </c>
      <c r="D32" s="243" t="s">
        <v>311</v>
      </c>
      <c r="E32" s="307" t="s">
        <v>312</v>
      </c>
      <c r="F32" s="306">
        <v>20.2</v>
      </c>
      <c r="G32" s="306">
        <v>30.4</v>
      </c>
      <c r="H32" s="319">
        <v>8.1</v>
      </c>
      <c r="I32" s="319">
        <v>9.7</v>
      </c>
    </row>
    <row r="33" spans="1:9" s="239" customFormat="1" ht="14.25">
      <c r="A33" s="315"/>
      <c r="B33" s="312"/>
      <c r="C33" s="310"/>
      <c r="D33" s="243" t="s">
        <v>313</v>
      </c>
      <c r="E33" s="308"/>
      <c r="F33" s="305"/>
      <c r="G33" s="305"/>
      <c r="H33" s="320"/>
      <c r="I33" s="320"/>
    </row>
    <row r="34" spans="1:10" s="239" customFormat="1" ht="14.25" hidden="1">
      <c r="A34" s="302">
        <v>8</v>
      </c>
      <c r="B34" s="311" t="s">
        <v>314</v>
      </c>
      <c r="C34" s="309" t="s">
        <v>315</v>
      </c>
      <c r="D34" s="243"/>
      <c r="E34" s="307" t="s">
        <v>316</v>
      </c>
      <c r="F34" s="306">
        <v>24</v>
      </c>
      <c r="G34" s="306">
        <v>36.1</v>
      </c>
      <c r="H34" s="319"/>
      <c r="I34" s="319"/>
      <c r="J34"/>
    </row>
    <row r="35" spans="1:10" s="239" customFormat="1" ht="14.25" hidden="1">
      <c r="A35" s="303"/>
      <c r="B35" s="324"/>
      <c r="C35" s="313"/>
      <c r="D35" s="243"/>
      <c r="E35" s="314"/>
      <c r="F35" s="304"/>
      <c r="G35" s="304"/>
      <c r="H35" s="321"/>
      <c r="I35" s="321"/>
      <c r="J35"/>
    </row>
    <row r="36" spans="1:9" s="239" customFormat="1" ht="14.25">
      <c r="A36" s="302">
        <v>11</v>
      </c>
      <c r="B36" s="311" t="s">
        <v>314</v>
      </c>
      <c r="C36" s="309" t="s">
        <v>317</v>
      </c>
      <c r="D36" s="243"/>
      <c r="E36" s="307" t="s">
        <v>316</v>
      </c>
      <c r="F36" s="306">
        <v>50</v>
      </c>
      <c r="G36" s="306">
        <v>75.2</v>
      </c>
      <c r="H36" s="319">
        <v>19.2</v>
      </c>
      <c r="I36" s="319">
        <v>23</v>
      </c>
    </row>
    <row r="37" spans="1:9" s="239" customFormat="1" ht="14.25">
      <c r="A37" s="303"/>
      <c r="B37" s="324"/>
      <c r="C37" s="313"/>
      <c r="D37" s="243"/>
      <c r="E37" s="314"/>
      <c r="F37" s="304"/>
      <c r="G37" s="304"/>
      <c r="H37" s="321"/>
      <c r="I37" s="321"/>
    </row>
    <row r="38" spans="1:9" s="239" customFormat="1" ht="14.25">
      <c r="A38" s="302">
        <v>12</v>
      </c>
      <c r="B38" s="311" t="s">
        <v>318</v>
      </c>
      <c r="C38" s="309" t="s">
        <v>319</v>
      </c>
      <c r="D38" s="243"/>
      <c r="E38" s="307" t="s">
        <v>320</v>
      </c>
      <c r="F38" s="306">
        <v>9.3</v>
      </c>
      <c r="G38" s="306">
        <v>14</v>
      </c>
      <c r="H38" s="319">
        <v>0</v>
      </c>
      <c r="I38" s="319">
        <v>0</v>
      </c>
    </row>
    <row r="39" spans="1:9" s="239" customFormat="1" ht="14.25">
      <c r="A39" s="315"/>
      <c r="B39" s="312"/>
      <c r="C39" s="310"/>
      <c r="D39" s="243"/>
      <c r="E39" s="308"/>
      <c r="F39" s="305"/>
      <c r="G39" s="305"/>
      <c r="H39" s="320"/>
      <c r="I39" s="320"/>
    </row>
    <row r="40" spans="1:9" s="239" customFormat="1" ht="12.75" customHeight="1">
      <c r="A40" s="303">
        <v>13</v>
      </c>
      <c r="B40" s="324" t="s">
        <v>321</v>
      </c>
      <c r="C40" s="313" t="s">
        <v>322</v>
      </c>
      <c r="D40" s="251"/>
      <c r="E40" s="314" t="s">
        <v>323</v>
      </c>
      <c r="F40" s="304">
        <v>15.7</v>
      </c>
      <c r="G40" s="304">
        <v>23.6</v>
      </c>
      <c r="H40" s="321">
        <v>3</v>
      </c>
      <c r="I40" s="321">
        <v>3.4</v>
      </c>
    </row>
    <row r="41" spans="1:9" s="239" customFormat="1" ht="12.75">
      <c r="A41" s="315"/>
      <c r="B41" s="312"/>
      <c r="C41" s="310"/>
      <c r="D41" s="251"/>
      <c r="E41" s="308"/>
      <c r="F41" s="305"/>
      <c r="G41" s="305"/>
      <c r="H41" s="320"/>
      <c r="I41" s="320"/>
    </row>
    <row r="42" spans="1:9" s="239" customFormat="1" ht="14.25">
      <c r="A42" s="302">
        <v>14</v>
      </c>
      <c r="B42" s="311" t="s">
        <v>324</v>
      </c>
      <c r="C42" s="309" t="s">
        <v>325</v>
      </c>
      <c r="D42" s="243"/>
      <c r="E42" s="307" t="s">
        <v>326</v>
      </c>
      <c r="F42" s="306">
        <v>17.7</v>
      </c>
      <c r="G42" s="306">
        <v>26.6</v>
      </c>
      <c r="H42" s="319">
        <v>0</v>
      </c>
      <c r="I42" s="319">
        <v>0</v>
      </c>
    </row>
    <row r="43" spans="1:9" s="239" customFormat="1" ht="14.25">
      <c r="A43" s="315"/>
      <c r="B43" s="312"/>
      <c r="C43" s="310"/>
      <c r="D43" s="243"/>
      <c r="E43" s="308"/>
      <c r="F43" s="305"/>
      <c r="G43" s="305"/>
      <c r="H43" s="320"/>
      <c r="I43" s="320"/>
    </row>
    <row r="44" spans="1:9" s="239" customFormat="1" ht="14.25">
      <c r="A44" s="302">
        <v>15</v>
      </c>
      <c r="B44" s="311" t="s">
        <v>327</v>
      </c>
      <c r="C44" s="309" t="s">
        <v>328</v>
      </c>
      <c r="D44" s="246"/>
      <c r="E44" s="307" t="s">
        <v>329</v>
      </c>
      <c r="F44" s="306">
        <v>46.6</v>
      </c>
      <c r="G44" s="306">
        <v>70.1</v>
      </c>
      <c r="H44" s="319">
        <v>7.4</v>
      </c>
      <c r="I44" s="319">
        <v>8</v>
      </c>
    </row>
    <row r="45" spans="1:9" s="239" customFormat="1" ht="14.25">
      <c r="A45" s="315"/>
      <c r="B45" s="312"/>
      <c r="C45" s="310"/>
      <c r="D45" s="243"/>
      <c r="E45" s="308"/>
      <c r="F45" s="305"/>
      <c r="G45" s="305"/>
      <c r="H45" s="320"/>
      <c r="I45" s="320"/>
    </row>
    <row r="46" spans="1:9" s="239" customFormat="1" ht="14.25">
      <c r="A46" s="303">
        <v>16</v>
      </c>
      <c r="B46" s="324" t="s">
        <v>330</v>
      </c>
      <c r="C46" s="313" t="s">
        <v>331</v>
      </c>
      <c r="D46" s="243"/>
      <c r="E46" s="314" t="s">
        <v>332</v>
      </c>
      <c r="F46" s="304">
        <v>46.2</v>
      </c>
      <c r="G46" s="304">
        <v>69.5</v>
      </c>
      <c r="H46" s="321">
        <v>11.9</v>
      </c>
      <c r="I46" s="321">
        <v>13.5</v>
      </c>
    </row>
    <row r="47" spans="1:9" s="239" customFormat="1" ht="14.25">
      <c r="A47" s="315"/>
      <c r="B47" s="312"/>
      <c r="C47" s="310"/>
      <c r="D47" s="243"/>
      <c r="E47" s="308"/>
      <c r="F47" s="305"/>
      <c r="G47" s="305"/>
      <c r="H47" s="320"/>
      <c r="I47" s="320"/>
    </row>
    <row r="48" spans="1:9" s="239" customFormat="1" ht="14.25">
      <c r="A48" s="302">
        <v>17</v>
      </c>
      <c r="B48" s="311" t="s">
        <v>333</v>
      </c>
      <c r="C48" s="309" t="s">
        <v>334</v>
      </c>
      <c r="D48" s="243"/>
      <c r="E48" s="307" t="s">
        <v>335</v>
      </c>
      <c r="F48" s="306">
        <v>33.8</v>
      </c>
      <c r="G48" s="306">
        <v>50.9</v>
      </c>
      <c r="H48" s="319">
        <v>10.5</v>
      </c>
      <c r="I48" s="319">
        <v>12.1</v>
      </c>
    </row>
    <row r="49" spans="1:9" s="239" customFormat="1" ht="14.25">
      <c r="A49" s="303"/>
      <c r="B49" s="324"/>
      <c r="C49" s="313"/>
      <c r="D49" s="243"/>
      <c r="E49" s="314"/>
      <c r="F49" s="304"/>
      <c r="G49" s="304"/>
      <c r="H49" s="321"/>
      <c r="I49" s="321"/>
    </row>
    <row r="50" spans="1:9" s="239" customFormat="1" ht="14.25">
      <c r="A50" s="302">
        <v>18</v>
      </c>
      <c r="B50" s="311" t="s">
        <v>336</v>
      </c>
      <c r="C50" s="309" t="s">
        <v>337</v>
      </c>
      <c r="D50" s="243"/>
      <c r="E50" s="307" t="s">
        <v>329</v>
      </c>
      <c r="F50" s="306">
        <v>45</v>
      </c>
      <c r="G50" s="306">
        <v>67.4</v>
      </c>
      <c r="H50" s="319">
        <v>7.1</v>
      </c>
      <c r="I50" s="319">
        <v>7.7</v>
      </c>
    </row>
    <row r="51" spans="1:12" s="239" customFormat="1" ht="14.25">
      <c r="A51" s="315"/>
      <c r="B51" s="312"/>
      <c r="C51" s="310"/>
      <c r="D51" s="250"/>
      <c r="E51" s="308"/>
      <c r="F51" s="305"/>
      <c r="G51" s="305"/>
      <c r="H51" s="320"/>
      <c r="I51" s="320"/>
      <c r="L51" s="252"/>
    </row>
    <row r="52" spans="1:9" s="239" customFormat="1" ht="14.25">
      <c r="A52" s="303"/>
      <c r="B52" s="303" t="s">
        <v>554</v>
      </c>
      <c r="C52" s="243"/>
      <c r="D52" s="243"/>
      <c r="E52" s="243"/>
      <c r="F52" s="304">
        <f>SUM(F14:F51)</f>
        <v>525977.8499999999</v>
      </c>
      <c r="G52" s="304">
        <f>SUM(G14:G51)</f>
        <v>526220.6499999999</v>
      </c>
      <c r="H52" s="306">
        <f>SUM(H14:H51)</f>
        <v>380328.79999999993</v>
      </c>
      <c r="I52" s="306">
        <f>SUM(I14:I51)</f>
        <v>380351.3</v>
      </c>
    </row>
    <row r="53" spans="1:9" ht="14.25">
      <c r="A53" s="326"/>
      <c r="B53" s="325"/>
      <c r="C53" s="253"/>
      <c r="D53" s="253"/>
      <c r="E53" s="253"/>
      <c r="F53" s="305"/>
      <c r="G53" s="305"/>
      <c r="H53" s="305"/>
      <c r="I53" s="305"/>
    </row>
    <row r="54" spans="1:9" ht="14.25" customHeight="1">
      <c r="A54" s="327" t="s">
        <v>338</v>
      </c>
      <c r="B54" s="328"/>
      <c r="C54" s="328"/>
      <c r="D54" s="328"/>
      <c r="E54" s="328"/>
      <c r="F54" s="328"/>
      <c r="G54" s="328"/>
      <c r="H54" s="328"/>
      <c r="I54" s="328"/>
    </row>
    <row r="55" spans="1:9" ht="23.25" customHeight="1">
      <c r="A55" s="266"/>
      <c r="B55" s="266"/>
      <c r="C55" s="266"/>
      <c r="D55" s="266"/>
      <c r="E55" s="266"/>
      <c r="F55" s="266"/>
      <c r="G55" s="266"/>
      <c r="H55" s="266"/>
      <c r="I55" s="266"/>
    </row>
    <row r="56" spans="1:9" s="29" customFormat="1" ht="15">
      <c r="A56" s="116"/>
      <c r="B56" s="116"/>
      <c r="C56" s="116"/>
      <c r="D56" s="116"/>
      <c r="E56" s="116"/>
      <c r="F56" s="116"/>
      <c r="G56" s="116"/>
      <c r="H56" s="116"/>
      <c r="I56" s="116"/>
    </row>
    <row r="57" spans="1:9" ht="14.25">
      <c r="A57" s="237"/>
      <c r="B57" s="237"/>
      <c r="C57" s="237"/>
      <c r="D57" s="237"/>
      <c r="E57" s="237"/>
      <c r="F57" s="237"/>
      <c r="G57" s="237"/>
      <c r="H57" s="237"/>
      <c r="I57" s="237"/>
    </row>
    <row r="58" spans="1:9" ht="15">
      <c r="A58" s="237"/>
      <c r="B58" s="116"/>
      <c r="C58" s="116"/>
      <c r="D58" s="116"/>
      <c r="E58" s="237"/>
      <c r="F58" s="237"/>
      <c r="G58" s="237"/>
      <c r="H58" s="237"/>
      <c r="I58" s="237"/>
    </row>
    <row r="59" spans="1:9" ht="15">
      <c r="A59" s="237"/>
      <c r="B59" s="116"/>
      <c r="C59" s="237"/>
      <c r="D59" s="237"/>
      <c r="E59" s="237"/>
      <c r="F59" s="237"/>
      <c r="G59" s="237"/>
      <c r="H59" s="237"/>
      <c r="I59" s="237"/>
    </row>
  </sheetData>
  <mergeCells count="162">
    <mergeCell ref="E1:I1"/>
    <mergeCell ref="E2:I2"/>
    <mergeCell ref="E3:I3"/>
    <mergeCell ref="A18:A19"/>
    <mergeCell ref="E18:E19"/>
    <mergeCell ref="I18:I19"/>
    <mergeCell ref="F18:F19"/>
    <mergeCell ref="G18:G19"/>
    <mergeCell ref="H18:H19"/>
    <mergeCell ref="H16:H17"/>
    <mergeCell ref="F52:F53"/>
    <mergeCell ref="A54:I55"/>
    <mergeCell ref="A20:A21"/>
    <mergeCell ref="E20:E21"/>
    <mergeCell ref="F20:F21"/>
    <mergeCell ref="G20:G21"/>
    <mergeCell ref="D20:D21"/>
    <mergeCell ref="G52:G53"/>
    <mergeCell ref="H52:H53"/>
    <mergeCell ref="H22:H23"/>
    <mergeCell ref="I22:I23"/>
    <mergeCell ref="A48:A49"/>
    <mergeCell ref="A50:A51"/>
    <mergeCell ref="F50:F51"/>
    <mergeCell ref="F48:F49"/>
    <mergeCell ref="A44:A45"/>
    <mergeCell ref="C44:C45"/>
    <mergeCell ref="B46:B47"/>
    <mergeCell ref="E40:E41"/>
    <mergeCell ref="E48:E49"/>
    <mergeCell ref="B50:B51"/>
    <mergeCell ref="C50:C51"/>
    <mergeCell ref="E50:E51"/>
    <mergeCell ref="A28:A29"/>
    <mergeCell ref="A30:A31"/>
    <mergeCell ref="A42:A43"/>
    <mergeCell ref="B38:B39"/>
    <mergeCell ref="B48:B49"/>
    <mergeCell ref="C48:C49"/>
    <mergeCell ref="E46:E47"/>
    <mergeCell ref="G14:G15"/>
    <mergeCell ref="H14:H15"/>
    <mergeCell ref="I50:I51"/>
    <mergeCell ref="G50:G51"/>
    <mergeCell ref="H44:H45"/>
    <mergeCell ref="I44:I45"/>
    <mergeCell ref="G44:G45"/>
    <mergeCell ref="H50:H51"/>
    <mergeCell ref="H48:H49"/>
    <mergeCell ref="H20:H21"/>
    <mergeCell ref="H46:H47"/>
    <mergeCell ref="I46:I47"/>
    <mergeCell ref="F46:F47"/>
    <mergeCell ref="I48:I49"/>
    <mergeCell ref="G46:G47"/>
    <mergeCell ref="G48:G49"/>
    <mergeCell ref="B52:B53"/>
    <mergeCell ref="A52:A53"/>
    <mergeCell ref="A32:A33"/>
    <mergeCell ref="B24:B25"/>
    <mergeCell ref="B26:B27"/>
    <mergeCell ref="B28:B29"/>
    <mergeCell ref="B34:B35"/>
    <mergeCell ref="B30:B31"/>
    <mergeCell ref="A24:A25"/>
    <mergeCell ref="A26:A27"/>
    <mergeCell ref="C46:C47"/>
    <mergeCell ref="A16:A17"/>
    <mergeCell ref="B40:B41"/>
    <mergeCell ref="C40:C41"/>
    <mergeCell ref="C42:C43"/>
    <mergeCell ref="B42:B43"/>
    <mergeCell ref="A46:A47"/>
    <mergeCell ref="A40:A41"/>
    <mergeCell ref="A34:A35"/>
    <mergeCell ref="C34:C35"/>
    <mergeCell ref="B44:B45"/>
    <mergeCell ref="B36:B37"/>
    <mergeCell ref="F42:F43"/>
    <mergeCell ref="F44:F45"/>
    <mergeCell ref="C38:C39"/>
    <mergeCell ref="F36:F37"/>
    <mergeCell ref="E38:E39"/>
    <mergeCell ref="E42:E43"/>
    <mergeCell ref="E36:E37"/>
    <mergeCell ref="F40:F41"/>
    <mergeCell ref="H32:H33"/>
    <mergeCell ref="G32:G33"/>
    <mergeCell ref="E44:E45"/>
    <mergeCell ref="H36:H37"/>
    <mergeCell ref="G36:G37"/>
    <mergeCell ref="H34:H35"/>
    <mergeCell ref="H42:H43"/>
    <mergeCell ref="G42:G43"/>
    <mergeCell ref="G40:G41"/>
    <mergeCell ref="F38:F39"/>
    <mergeCell ref="H28:H29"/>
    <mergeCell ref="F28:F29"/>
    <mergeCell ref="C30:C31"/>
    <mergeCell ref="E28:E29"/>
    <mergeCell ref="H30:H31"/>
    <mergeCell ref="C28:C29"/>
    <mergeCell ref="G8:G11"/>
    <mergeCell ref="F8:F11"/>
    <mergeCell ref="E34:E35"/>
    <mergeCell ref="G26:G27"/>
    <mergeCell ref="G28:G29"/>
    <mergeCell ref="E16:E17"/>
    <mergeCell ref="F16:F17"/>
    <mergeCell ref="G16:G17"/>
    <mergeCell ref="E26:E27"/>
    <mergeCell ref="F14:F15"/>
    <mergeCell ref="H40:H41"/>
    <mergeCell ref="I8:I11"/>
    <mergeCell ref="H8:H11"/>
    <mergeCell ref="I24:I25"/>
    <mergeCell ref="I26:I27"/>
    <mergeCell ref="H24:H25"/>
    <mergeCell ref="H26:H27"/>
    <mergeCell ref="I20:I21"/>
    <mergeCell ref="H38:H39"/>
    <mergeCell ref="I14:I15"/>
    <mergeCell ref="I52:I53"/>
    <mergeCell ref="I16:I17"/>
    <mergeCell ref="I28:I29"/>
    <mergeCell ref="I34:I35"/>
    <mergeCell ref="I30:I31"/>
    <mergeCell ref="I32:I33"/>
    <mergeCell ref="I36:I37"/>
    <mergeCell ref="I38:I39"/>
    <mergeCell ref="I42:I43"/>
    <mergeCell ref="I40:I41"/>
    <mergeCell ref="A38:A39"/>
    <mergeCell ref="E8:E11"/>
    <mergeCell ref="C8:C11"/>
    <mergeCell ref="A14:A15"/>
    <mergeCell ref="E14:E15"/>
    <mergeCell ref="B8:B11"/>
    <mergeCell ref="A8:A11"/>
    <mergeCell ref="D8:D11"/>
    <mergeCell ref="A22:A23"/>
    <mergeCell ref="C24:C25"/>
    <mergeCell ref="E22:E23"/>
    <mergeCell ref="F22:F23"/>
    <mergeCell ref="G22:G23"/>
    <mergeCell ref="G38:G39"/>
    <mergeCell ref="G24:G25"/>
    <mergeCell ref="F26:F27"/>
    <mergeCell ref="F32:F33"/>
    <mergeCell ref="F34:F35"/>
    <mergeCell ref="F30:F31"/>
    <mergeCell ref="G30:G31"/>
    <mergeCell ref="A36:A37"/>
    <mergeCell ref="F24:F25"/>
    <mergeCell ref="G34:G35"/>
    <mergeCell ref="E32:E33"/>
    <mergeCell ref="C32:C33"/>
    <mergeCell ref="B32:B33"/>
    <mergeCell ref="E30:E31"/>
    <mergeCell ref="C36:C37"/>
    <mergeCell ref="C26:C27"/>
    <mergeCell ref="E24:E25"/>
  </mergeCells>
  <printOptions/>
  <pageMargins left="0.75" right="0.75" top="0.73" bottom="0.99" header="0.5" footer="0.5"/>
  <pageSetup horizontalDpi="600" verticalDpi="600" orientation="landscape" paperSize="9" scale="96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Чурашова</cp:lastModifiedBy>
  <cp:lastPrinted>2007-03-01T09:53:25Z</cp:lastPrinted>
  <dcterms:created xsi:type="dcterms:W3CDTF">2005-11-15T09:33:03Z</dcterms:created>
  <dcterms:modified xsi:type="dcterms:W3CDTF">2007-03-13T10:07:11Z</dcterms:modified>
  <cp:category/>
  <cp:version/>
  <cp:contentType/>
  <cp:contentStatus/>
</cp:coreProperties>
</file>