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23895" windowHeight="10830" activeTab="0"/>
  </bookViews>
  <sheets>
    <sheet name="Отчет за 12 мес 16" sheetId="1" r:id="rId1"/>
    <sheet name="внеб." sheetId="2" r:id="rId2"/>
    <sheet name="динамика кр.зад уточ на 01.01." sheetId="3" r:id="rId3"/>
  </sheets>
  <definedNames>
    <definedName name="_xlnm._FilterDatabase" localSheetId="0" hidden="1">'Отчет за 12 мес 16'!$A$4:$F$149</definedName>
    <definedName name="APPT" localSheetId="1">'внеб.'!#REF!</definedName>
    <definedName name="FIO" localSheetId="1">'внеб.'!#REF!</definedName>
    <definedName name="SIGN" localSheetId="1">'внеб.'!#REF!</definedName>
    <definedName name="_xlnm.Print_Titles" localSheetId="0">'Отчет за 12 мес 16'!$4:$5</definedName>
    <definedName name="_xlnm.Print_Area" localSheetId="2">'динамика кр.зад уточ на 01.01.'!$A$1:$G$83</definedName>
    <definedName name="_xlnm.Print_Area" localSheetId="0">'Отчет за 12 мес 16'!$A$1:$P$151</definedName>
  </definedNames>
  <calcPr fullCalcOnLoad="1" fullPrecision="0"/>
</workbook>
</file>

<file path=xl/comments3.xml><?xml version="1.0" encoding="utf-8"?>
<comments xmlns="http://schemas.openxmlformats.org/spreadsheetml/2006/main">
  <authors>
    <author>Ерастова Светлана</author>
  </authors>
  <commentList>
    <comment ref="A58" authorId="0">
      <text>
        <r>
          <rPr>
            <b/>
            <sz val="8"/>
            <rFont val="Tahoma"/>
            <family val="0"/>
          </rPr>
          <t>Ерастова Светлана:</t>
        </r>
        <r>
          <rPr>
            <sz val="8"/>
            <rFont val="Tahoma"/>
            <family val="0"/>
          </rPr>
          <t xml:space="preserve">
на 18.01.17 - данных нет</t>
        </r>
      </text>
    </comment>
  </commentList>
</comments>
</file>

<file path=xl/sharedStrings.xml><?xml version="1.0" encoding="utf-8"?>
<sst xmlns="http://schemas.openxmlformats.org/spreadsheetml/2006/main" count="796" uniqueCount="203">
  <si>
    <t>Информация о динамике кредиторской задолженности 
по ГРБС - управление по оргработе и связям с общественностью мэрии городского округа Тольятти на 01.01.2017г.</t>
  </si>
  <si>
    <t>Сумма кредиторской задолженности на 01.01.2017г.</t>
  </si>
  <si>
    <t xml:space="preserve">Мероприятия в сфере  проведения выборов </t>
  </si>
  <si>
    <t>990 00 04590</t>
  </si>
  <si>
    <t>221 00 11000</t>
  </si>
  <si>
    <t>221 00 11040</t>
  </si>
  <si>
    <t>Обеспечение проведения выборов и референдумов</t>
  </si>
  <si>
    <t>100 00 04040</t>
  </si>
  <si>
    <t>Муниципальная программа «Противодействие коррупции в городском округе Тольятти на 2014-2016 годы»</t>
  </si>
  <si>
    <t>170 00 00000</t>
  </si>
  <si>
    <t>170 00 04000</t>
  </si>
  <si>
    <t>170 00 04040</t>
  </si>
  <si>
    <t>Муниципальная программа «Об энергосбережении и повышении энергетической  эффективности в городском округе Тольятти на 2014-2016 гг.»</t>
  </si>
  <si>
    <t>210 00 04000</t>
  </si>
  <si>
    <t>210 00 04040</t>
  </si>
  <si>
    <t>Иные выплаты населению</t>
  </si>
  <si>
    <t>229 00 12000</t>
  </si>
  <si>
    <t>Учреждения, осуществляющие деятельность в сфере общегосударственного управления</t>
  </si>
  <si>
    <t xml:space="preserve">229 00 12040 </t>
  </si>
  <si>
    <t>Учреждения, осуществляющие деятельность в сфере обеспечения хозяйственного обслуживания</t>
  </si>
  <si>
    <t xml:space="preserve">229 00 12060 </t>
  </si>
  <si>
    <t>Организация деятельности в сфере архивного дела</t>
  </si>
  <si>
    <t>229 00 75150</t>
  </si>
  <si>
    <t>Мероприятия в сфере подготовки и проведения Всероссийской сельскохозяйственной переписи</t>
  </si>
  <si>
    <t>990 00 04600</t>
  </si>
  <si>
    <t>Код субсидии</t>
  </si>
  <si>
    <t>2000</t>
  </si>
  <si>
    <t>180</t>
  </si>
  <si>
    <t>2001</t>
  </si>
  <si>
    <t>130</t>
  </si>
  <si>
    <t>3000</t>
  </si>
  <si>
    <t>4000</t>
  </si>
  <si>
    <t>4199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</si>
  <si>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</si>
  <si>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</si>
  <si>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</si>
  <si>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</si>
  <si>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</si>
  <si>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</si>
  <si>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>229 00 02000</t>
  </si>
  <si>
    <t xml:space="preserve">Учреждения, осуществляющие деятельность в сфере средств массовой информации </t>
  </si>
  <si>
    <t>229 00 02080</t>
  </si>
  <si>
    <t>Прочие расходы</t>
  </si>
  <si>
    <t>211</t>
  </si>
  <si>
    <t>213</t>
  </si>
  <si>
    <t>221</t>
  </si>
  <si>
    <t>224</t>
  </si>
  <si>
    <t>225</t>
  </si>
  <si>
    <t>226</t>
  </si>
  <si>
    <t>290</t>
  </si>
  <si>
    <t>340</t>
  </si>
  <si>
    <t>Заработная плата</t>
  </si>
  <si>
    <t>Услуги связи</t>
  </si>
  <si>
    <t>Арендная плата за пользование имуществом</t>
  </si>
  <si>
    <t>Увеличение стоимости материальных запасов</t>
  </si>
  <si>
    <t>ДОХОДЫ ПО ВИДАМ</t>
  </si>
  <si>
    <t>РАСХОДЫ ПО ВИДАМ</t>
  </si>
  <si>
    <t>ПР</t>
  </si>
  <si>
    <t>ЦСР</t>
  </si>
  <si>
    <t>ВР</t>
  </si>
  <si>
    <t>всего</t>
  </si>
  <si>
    <t xml:space="preserve">% исполнения </t>
  </si>
  <si>
    <t>к кассовому плану</t>
  </si>
  <si>
    <t>КОСГУ</t>
  </si>
  <si>
    <t>Кассовый план                     (целых ед.)</t>
  </si>
  <si>
    <t>Кассовое исполнение (целых ед.)</t>
  </si>
  <si>
    <t>М.Н. Любченко</t>
  </si>
  <si>
    <t>А.А. Тарасов</t>
  </si>
  <si>
    <t>Сумма кредиторской задолженности на 01.07.2012г.</t>
  </si>
  <si>
    <t>Сумма кредиторской задолженности на 01.10.2012г.</t>
  </si>
  <si>
    <t>Примечание (в т.ч.  причины образования задолженности)</t>
  </si>
  <si>
    <t>в т.ч. просроченная</t>
  </si>
  <si>
    <t>Всего</t>
  </si>
  <si>
    <t>пособие сотрудникам по срокам 07 числа следующего за отчетным месяцем</t>
  </si>
  <si>
    <t>не предоставлен акт сверки от Поставщика</t>
  </si>
  <si>
    <t>Не предоставлены реквизиты Поставщиком,            предоставлены авансовые отчеты по командировочным расходам</t>
  </si>
  <si>
    <t>отсутствие кассового плана по областным субвенциям</t>
  </si>
  <si>
    <t>.- заработная плата по срокам 07 числа следующего за отчетным месяцем</t>
  </si>
  <si>
    <t>в тыс. руб.</t>
  </si>
  <si>
    <t>Уплата налогов, сборов и иных платежей</t>
  </si>
  <si>
    <t>к утвержден-ному плану</t>
  </si>
  <si>
    <t xml:space="preserve">Отклонения кредиторской задолженности </t>
  </si>
  <si>
    <t>Сумма кредиторской задолженности на 01.01.2016г.</t>
  </si>
  <si>
    <t>КВР</t>
  </si>
  <si>
    <t>111</t>
  </si>
  <si>
    <t>000</t>
  </si>
  <si>
    <t>119</t>
  </si>
  <si>
    <t>244</t>
  </si>
  <si>
    <t>360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</si>
  <si>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</si>
  <si>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</si>
  <si>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</si>
  <si>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01</t>
  </si>
  <si>
    <t>Непрограммное направление расходов</t>
  </si>
  <si>
    <t>990 00 00000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</si>
  <si>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</si>
  <si>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</si>
  <si>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</si>
  <si>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Центральный аппарат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</si>
  <si>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</si>
  <si>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</si>
  <si>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</si>
  <si>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</si>
  <si>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</si>
  <si>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</si>
  <si>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 xml:space="preserve">Уплата налогов, сборов и иных платежей                    </t>
  </si>
  <si>
    <t>850</t>
  </si>
  <si>
    <t>Другие общегосударственные вопросы</t>
  </si>
  <si>
    <t>13</t>
  </si>
  <si>
    <t>Мероприятия в установленной сфере деятельности</t>
  </si>
  <si>
    <t>Муниципальная программа «Развитие муниципальной службы в городском округе Тольятти на 2014-2016 годы»</t>
  </si>
  <si>
    <t>190 00 00000</t>
  </si>
  <si>
    <t>190 00 04000</t>
  </si>
  <si>
    <t>Мероприятия, направленные на развитие муниципальной службы</t>
  </si>
  <si>
    <t>190 00 04050</t>
  </si>
  <si>
    <t>990 00 04000</t>
  </si>
  <si>
    <t>Мероприятия в сфере общегосударственного управления</t>
  </si>
  <si>
    <t>Муниципальная программа «Развитие органов местного самоуправления городского округа Тольятти на 2014-2016 годы»</t>
  </si>
  <si>
    <t>220 00 00000</t>
  </si>
  <si>
    <t>Мероприятия, не вошедшие в подпрограммы</t>
  </si>
  <si>
    <t>229 00 00000</t>
  </si>
  <si>
    <t>229 00 11000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</si>
  <si>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</si>
  <si>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</si>
  <si>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229 00 11040</t>
  </si>
  <si>
    <t>Социальное обеспечение и иные выплаты населению</t>
  </si>
  <si>
    <t>300</t>
  </si>
  <si>
    <t>Субвенции</t>
  </si>
  <si>
    <t>229 00 75000</t>
  </si>
  <si>
    <t>Организация деятельности в сфере охраны окружающей среды</t>
  </si>
  <si>
    <t>229 00 75120</t>
  </si>
  <si>
    <t>Организация транспортного обслуживания населения на садово-дачные массивы</t>
  </si>
  <si>
    <t>229 00 75130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</si>
  <si>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</si>
  <si>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229 00 75180</t>
  </si>
  <si>
    <t>Меры по осуществлению деятельности по опеке и попечительству в отношении совершеннолетних граждан</t>
  </si>
  <si>
    <t>в том числе средства выше-стоящих бюджетов</t>
  </si>
  <si>
    <t>Утвержденные бюджетные ассигнования  на год 
(целых ед.)</t>
  </si>
  <si>
    <t>Уточненные бюджетные ассигнования  на год 
(целых ед.)</t>
  </si>
  <si>
    <t>229 00 75190</t>
  </si>
  <si>
    <t>Организация деятельности в сфере охраны труда</t>
  </si>
  <si>
    <t>229 00 75200</t>
  </si>
  <si>
    <t>Мероприятия в сфере градостроительной деятельности</t>
  </si>
  <si>
    <t>229 00 75220</t>
  </si>
  <si>
    <t>229 00 04000</t>
  </si>
  <si>
    <t>229 00 04040</t>
  </si>
  <si>
    <t>Расходы на выплаты персоналу казенных учреждений</t>
  </si>
  <si>
    <t>110</t>
  </si>
  <si>
    <t>Муниципальная программа «Обеспечение пожарной безопасности на объектах муниципальной собственности городского округа Тольятти на 2014-2016гг.»</t>
  </si>
  <si>
    <t>100 00 00000</t>
  </si>
  <si>
    <t>100 00 04000</t>
  </si>
  <si>
    <t>Подпрограмма «Улучшение условий и охраны труда в городском округе Тольятти на 2014-2016 годы»</t>
  </si>
  <si>
    <t>221 00 00000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</si>
  <si>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</si>
  <si>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</si>
  <si>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обеспечение деятельности казенных  учреждений</t>
  </si>
  <si>
    <t>07</t>
  </si>
  <si>
    <t>Финансовое обеспечение деятельности бюджетных и автономных учреждений</t>
  </si>
  <si>
    <t>Субсидии бюджетным учреждениям</t>
  </si>
  <si>
    <t>610</t>
  </si>
  <si>
    <t>Другие вопросы в области национальной экономики</t>
  </si>
  <si>
    <t>12</t>
  </si>
  <si>
    <t>210 00 00000</t>
  </si>
  <si>
    <t xml:space="preserve">Руководитель управления </t>
  </si>
  <si>
    <t xml:space="preserve">А.А.Алексеев </t>
  </si>
  <si>
    <t>Доходы от оказания платных услуг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</si>
  <si>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</si>
  <si>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</si>
  <si>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</si>
  <si>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Остаток на 01.01.2016г. всего:</t>
  </si>
  <si>
    <t>в том числе:</t>
  </si>
  <si>
    <t>Прочие доходы (Невыясненные поступления муниципальным учреждениям, находящимся в ведении органов местного самоуправления городских округов)</t>
  </si>
  <si>
    <t>Доходы от оказания платных услуг (Расходы за счет доходов, поступающих от выполнения услуг)</t>
  </si>
  <si>
    <t>Прочие доходы (Средства во временном распоряжении)</t>
  </si>
  <si>
    <t>Доходы от оказания платных услуг (Субсидии на выполнение муниципального задания)</t>
  </si>
  <si>
    <t>Доходы от оказания платных услуг (Остатки субсидий на МЗ, полученных в прошлом отчетном периоде (средства бюджета городского округа))</t>
  </si>
  <si>
    <t>План 
на 2016 год</t>
  </si>
  <si>
    <t>Кассовое исполнение</t>
  </si>
  <si>
    <t xml:space="preserve">Наименование </t>
  </si>
  <si>
    <t>% исполнения к утвержден
ному плану</t>
  </si>
  <si>
    <t>тыс.руб.</t>
  </si>
  <si>
    <t>ИТОГО</t>
  </si>
  <si>
    <t>Проведение Всероссийской сельскохозяйственной переписи в 2016 году</t>
  </si>
  <si>
    <t>990 00 53910</t>
  </si>
  <si>
    <t>Увеличение стоимости основных средств</t>
  </si>
  <si>
    <t>310</t>
  </si>
  <si>
    <t>Остаток на 01.07.2016г.</t>
  </si>
  <si>
    <t>Главный специалист</t>
  </si>
  <si>
    <t>Н.В. Русакова</t>
  </si>
  <si>
    <t xml:space="preserve"> Задолженность сформировалась за счет внутриведомственных расчетов между мэрией г.о. Тольятти и УпоОРиСсО: получены безвозмездно основные средства на сумму  67тыс.руб.(знак "Почетный гражданин" и флеш-накопители) </t>
  </si>
  <si>
    <t xml:space="preserve">Начальник отдела планирования и контроля </t>
  </si>
  <si>
    <t xml:space="preserve">С.В.Ерастова </t>
  </si>
  <si>
    <t>Сумма кредиторской задолженности на 01.10.2016г.</t>
  </si>
  <si>
    <t>С.В.Ерастова</t>
  </si>
  <si>
    <t>990 00 51200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</si>
  <si>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</si>
  <si>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Исполнение    сметы   доходов и расходов по  средствам,
полученным от предпринимательской и иной приносящей доход
 деятельности по ГРБС - управление по оргработе и связям с общественностью 
мэрии городского округа Тольятти                                                                                                                                                              
 за  12 месяцев  2016 года    </t>
  </si>
  <si>
    <t>ТЕКУЩАЯ ЗАДОЛЖЕННОСТЬ - 2905,4 тыс.руб.</t>
  </si>
  <si>
    <t>будет погашена в 1 квартале 2017г., включает в себя:</t>
  </si>
  <si>
    <t>1. Задолженность МКУ "ЦХТО" за декабрь 2016г. - 2564,0 тыс.руб., в том числе:  за услуги связи - 15,5 тыс.руб.;  за оказанные коммунальные услуги - 1174,6 тыс.руб.;  за работы, услуги по содержанию имущества - 426 тыс.руб.; услуги охраны - 8,6 тыс.руб.;  за поставку нефтепродуктов - 816,1 тыс. руб.; задолженность по прочим платежам в бюджет (трансп.налог, негатив.возд., пени) - 117,3 тыс.руб.; задолженность по страх.взносам на обяз.пенс.страх.- 1,6 тыс.руб.; налог на имущество за 4 квартал 2016г.- 4,3 тыс. руб.</t>
  </si>
  <si>
    <t>2.Задолженность  МБУ "Новости Тольятти" за декабрь 2016г.  - 222,8 тыс. руб., в том числе:  за печать газет   - 192,4 тыс.руб.,  за постаку ГСМ - 11,5 тыс.руб. ;   задолженность по страх.взносам на обяз.пенс.страх., соц. страх от несч. сл.- 18,9 тыс.руб</t>
  </si>
  <si>
    <t xml:space="preserve">3. Задолженность   МКУ "Тольяттинский архив" за декабрь 2016г. - 118,6 тыс.руб., в том числе:   за услуги связи - 34,4 тыс.руб., за оказанные коммунальные услуги - 48,4 тыс.руб. ,  за содержание помещений, вывоз отходов - 18,6 тыс.руб., за услуги охраны - 17,2 тыс.руб. </t>
  </si>
  <si>
    <t>ИСПОЛНЕНИЕ БЮДЖЕТА ПО УПРАВЛЕНИЮ ПО ОРГРАБОТЕИ СВЯЗЯМ С ОБЩЕСТВЕННОСТЬЮ МЭРИИ ГОРОДСКОГО ОКРУГА ТОЛЬЯТТИ  за  2016 год.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</si>
</sst>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_р_."/>
    <numFmt numFmtId="166" formatCode="0.0"/>
    <numFmt numFmtId="167" formatCode="#,##0.0_р_."/>
    <numFmt numFmtId="168" formatCode="#,##0.00_р_.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#,##0.00&quot;р.&quot;"/>
    <numFmt numFmtId="177" formatCode="#,##0.000"/>
    <numFmt numFmtId="178" formatCode="#,##0\ &quot;₽&quot;;\-#,##0\ &quot;₽&quot;"/>
    <numFmt numFmtId="179" formatCode="#,##0\ &quot;₽&quot;;[Red]\-#,##0\ &quot;₽&quot;"/>
    <numFmt numFmtId="180" formatCode="#,##0.00\ &quot;₽&quot;;\-#,##0.00\ &quot;₽&quot;"/>
    <numFmt numFmtId="181" formatCode="#,##0.00\ &quot;₽&quot;;[Red]\-#,##0.00\ &quot;₽&quot;"/>
    <numFmt numFmtId="182" formatCode="_-* #,##0\ &quot;₽&quot;_-;\-* #,##0\ &quot;₽&quot;_-;_-* &quot;-&quot;\ &quot;₽&quot;_-;_-@_-"/>
    <numFmt numFmtId="183" formatCode="_-* #,##0\ _₽_-;\-* #,##0\ _₽_-;_-* &quot;-&quot;\ _₽_-;_-@_-"/>
    <numFmt numFmtId="184" formatCode="_-* #,##0.00\ &quot;₽&quot;_-;\-* #,##0.00\ &quot;₽&quot;_-;_-* &quot;-&quot;??\ &quot;₽&quot;_-;_-@_-"/>
    <numFmt numFmtId="185" formatCode="_-* #,##0.00\ _₽_-;\-* #,##0.00\ _₽_-;_-* &quot;-&quot;??\ _₽_-;_-@_-"/>
    <numFmt numFmtId="186" formatCode="000000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* #,##0_);_(* \(#,##0\);_(* &quot;-&quot;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yy\ hh:mm"/>
  </numFmts>
  <fonts count="49">
    <font>
      <sz val="10"/>
      <name val="Arial Cyr"/>
      <family val="0"/>
    </font>
    <font>
      <sz val="11"/>
      <name val="Times New Roman Cyr"/>
      <family val="1"/>
    </font>
    <font>
      <sz val="8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Narrow"/>
      <family val="2"/>
    </font>
    <font>
      <b/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name val="Arial Cyr"/>
      <family val="0"/>
    </font>
    <font>
      <sz val="13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8.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ahoma"/>
      <family val="0"/>
    </font>
    <font>
      <sz val="12"/>
      <color indexed="10"/>
      <name val="Times New Roman"/>
      <family val="1"/>
    </font>
    <font>
      <b/>
      <sz val="12"/>
      <name val="Times New Roman Cyr"/>
      <family val="1"/>
    </font>
    <font>
      <b/>
      <sz val="14"/>
      <name val="Times New Roman"/>
      <family val="1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28" fillId="5" borderId="1" applyNumberFormat="0" applyAlignment="0" applyProtection="0"/>
    <xf numFmtId="0" fontId="29" fillId="13" borderId="2" applyNumberFormat="0" applyAlignment="0" applyProtection="0"/>
    <xf numFmtId="0" fontId="30" fillId="13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4" borderId="7" applyNumberFormat="0" applyAlignment="0" applyProtection="0"/>
    <xf numFmtId="0" fontId="36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" fillId="7" borderId="0" xfId="0" applyFont="1" applyFill="1" applyAlignment="1">
      <alignment/>
    </xf>
    <xf numFmtId="0" fontId="10" fillId="7" borderId="0" xfId="93" applyFont="1" applyFill="1">
      <alignment/>
      <protection/>
    </xf>
    <xf numFmtId="49" fontId="10" fillId="7" borderId="0" xfId="93" applyNumberFormat="1" applyFont="1" applyFill="1" applyAlignment="1">
      <alignment horizontal="center"/>
      <protection/>
    </xf>
    <xf numFmtId="0" fontId="9" fillId="7" borderId="0" xfId="0" applyFont="1" applyFill="1" applyAlignment="1">
      <alignment/>
    </xf>
    <xf numFmtId="0" fontId="1" fillId="7" borderId="0" xfId="0" applyFont="1" applyFill="1" applyAlignment="1">
      <alignment horizontal="center"/>
    </xf>
    <xf numFmtId="0" fontId="10" fillId="7" borderId="0" xfId="93" applyFont="1" applyFill="1" applyAlignment="1">
      <alignment wrapText="1"/>
      <protection/>
    </xf>
    <xf numFmtId="0" fontId="9" fillId="7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7" borderId="0" xfId="0" applyFont="1" applyFill="1" applyBorder="1" applyAlignment="1">
      <alignment/>
    </xf>
    <xf numFmtId="0" fontId="0" fillId="7" borderId="0" xfId="0" applyFill="1" applyAlignment="1">
      <alignment/>
    </xf>
    <xf numFmtId="0" fontId="6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 wrapText="1"/>
    </xf>
    <xf numFmtId="0" fontId="6" fillId="7" borderId="11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 wrapText="1"/>
    </xf>
    <xf numFmtId="3" fontId="2" fillId="7" borderId="12" xfId="0" applyNumberFormat="1" applyFont="1" applyFill="1" applyBorder="1" applyAlignment="1">
      <alignment horizontal="right" vertical="center"/>
    </xf>
    <xf numFmtId="0" fontId="0" fillId="7" borderId="12" xfId="0" applyFill="1" applyBorder="1" applyAlignment="1">
      <alignment/>
    </xf>
    <xf numFmtId="4" fontId="2" fillId="7" borderId="12" xfId="0" applyNumberFormat="1" applyFont="1" applyFill="1" applyBorder="1" applyAlignment="1">
      <alignment horizontal="right" vertical="center"/>
    </xf>
    <xf numFmtId="0" fontId="0" fillId="7" borderId="13" xfId="0" applyFill="1" applyBorder="1" applyAlignment="1">
      <alignment/>
    </xf>
    <xf numFmtId="3" fontId="2" fillId="7" borderId="14" xfId="0" applyNumberFormat="1" applyFont="1" applyFill="1" applyBorder="1" applyAlignment="1">
      <alignment horizontal="right" vertical="center"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3" fontId="8" fillId="7" borderId="14" xfId="0" applyNumberFormat="1" applyFont="1" applyFill="1" applyBorder="1" applyAlignment="1">
      <alignment horizontal="right" vertical="center"/>
    </xf>
    <xf numFmtId="4" fontId="8" fillId="7" borderId="14" xfId="0" applyNumberFormat="1" applyFont="1" applyFill="1" applyBorder="1" applyAlignment="1">
      <alignment horizontal="right" vertical="center"/>
    </xf>
    <xf numFmtId="3" fontId="8" fillId="7" borderId="16" xfId="0" applyNumberFormat="1" applyFont="1" applyFill="1" applyBorder="1" applyAlignment="1">
      <alignment horizontal="right" vertical="center"/>
    </xf>
    <xf numFmtId="4" fontId="8" fillId="7" borderId="16" xfId="0" applyNumberFormat="1" applyFont="1" applyFill="1" applyBorder="1" applyAlignment="1">
      <alignment horizontal="right" vertical="center"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 wrapText="1"/>
    </xf>
    <xf numFmtId="3" fontId="8" fillId="7" borderId="0" xfId="0" applyNumberFormat="1" applyFont="1" applyFill="1" applyBorder="1" applyAlignment="1">
      <alignment horizontal="right" vertical="center"/>
    </xf>
    <xf numFmtId="4" fontId="8" fillId="7" borderId="0" xfId="0" applyNumberFormat="1" applyFont="1" applyFill="1" applyBorder="1" applyAlignment="1">
      <alignment horizontal="right" vertical="center"/>
    </xf>
    <xf numFmtId="0" fontId="0" fillId="7" borderId="0" xfId="0" applyFill="1" applyBorder="1" applyAlignment="1">
      <alignment/>
    </xf>
    <xf numFmtId="0" fontId="15" fillId="7" borderId="0" xfId="0" applyFont="1" applyFill="1" applyAlignment="1">
      <alignment/>
    </xf>
    <xf numFmtId="0" fontId="11" fillId="7" borderId="0" xfId="0" applyFont="1" applyFill="1" applyAlignment="1">
      <alignment horizontal="center" wrapText="1"/>
    </xf>
    <xf numFmtId="0" fontId="0" fillId="7" borderId="0" xfId="0" applyFill="1" applyAlignment="1">
      <alignment horizontal="right"/>
    </xf>
    <xf numFmtId="0" fontId="12" fillId="7" borderId="13" xfId="0" applyFont="1" applyFill="1" applyBorder="1" applyAlignment="1">
      <alignment wrapText="1"/>
    </xf>
    <xf numFmtId="0" fontId="12" fillId="7" borderId="15" xfId="0" applyFont="1" applyFill="1" applyBorder="1" applyAlignment="1">
      <alignment wrapText="1"/>
    </xf>
    <xf numFmtId="3" fontId="8" fillId="7" borderId="16" xfId="0" applyNumberFormat="1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vertical="center" wrapText="1"/>
    </xf>
    <xf numFmtId="0" fontId="12" fillId="7" borderId="18" xfId="0" applyFont="1" applyFill="1" applyBorder="1" applyAlignment="1">
      <alignment wrapText="1"/>
    </xf>
    <xf numFmtId="49" fontId="10" fillId="7" borderId="0" xfId="93" applyNumberFormat="1" applyFont="1" applyFill="1">
      <alignment/>
      <protection/>
    </xf>
    <xf numFmtId="0" fontId="3" fillId="7" borderId="0" xfId="0" applyFont="1" applyFill="1" applyAlignment="1">
      <alignment horizontal="left"/>
    </xf>
    <xf numFmtId="3" fontId="2" fillId="7" borderId="19" xfId="0" applyNumberFormat="1" applyFont="1" applyFill="1" applyBorder="1" applyAlignment="1">
      <alignment horizontal="right" vertical="center"/>
    </xf>
    <xf numFmtId="0" fontId="0" fillId="7" borderId="19" xfId="0" applyFill="1" applyBorder="1" applyAlignment="1">
      <alignment/>
    </xf>
    <xf numFmtId="0" fontId="9" fillId="7" borderId="0" xfId="0" applyFont="1" applyFill="1" applyAlignment="1">
      <alignment horizontal="left" vertical="center" wrapText="1"/>
    </xf>
    <xf numFmtId="0" fontId="9" fillId="7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3" fontId="9" fillId="7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10" fillId="7" borderId="0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49" fontId="10" fillId="7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10" fillId="7" borderId="14" xfId="0" applyNumberFormat="1" applyFont="1" applyFill="1" applyBorder="1" applyAlignment="1">
      <alignment horizontal="center" vertical="center" wrapText="1"/>
    </xf>
    <xf numFmtId="3" fontId="10" fillId="7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7" borderId="14" xfId="0" applyNumberFormat="1" applyFont="1" applyFill="1" applyBorder="1" applyAlignment="1">
      <alignment horizontal="center" vertical="center" wrapText="1"/>
    </xf>
    <xf numFmtId="49" fontId="9" fillId="7" borderId="14" xfId="0" applyNumberFormat="1" applyFont="1" applyFill="1" applyBorder="1" applyAlignment="1">
      <alignment horizontal="center" vertical="center" wrapText="1"/>
    </xf>
    <xf numFmtId="169" fontId="9" fillId="7" borderId="14" xfId="0" applyNumberFormat="1" applyFont="1" applyFill="1" applyBorder="1" applyAlignment="1">
      <alignment horizontal="center" vertical="center" wrapText="1"/>
    </xf>
    <xf numFmtId="3" fontId="9" fillId="7" borderId="14" xfId="0" applyNumberFormat="1" applyFont="1" applyFill="1" applyBorder="1" applyAlignment="1">
      <alignment horizontal="center" vertical="center"/>
    </xf>
    <xf numFmtId="3" fontId="9" fillId="7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169" fontId="10" fillId="7" borderId="14" xfId="0" applyNumberFormat="1" applyFont="1" applyFill="1" applyBorder="1" applyAlignment="1">
      <alignment horizontal="center" vertical="center" wrapText="1"/>
    </xf>
    <xf numFmtId="3" fontId="10" fillId="7" borderId="14" xfId="0" applyNumberFormat="1" applyFont="1" applyFill="1" applyBorder="1" applyAlignment="1">
      <alignment horizontal="center" vertical="center"/>
    </xf>
    <xf numFmtId="0" fontId="9" fillId="0" borderId="14" xfId="89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7" borderId="14" xfId="0" applyNumberFormat="1" applyFont="1" applyFill="1" applyBorder="1" applyAlignment="1">
      <alignment horizontal="center" vertical="center" wrapText="1"/>
    </xf>
    <xf numFmtId="49" fontId="20" fillId="7" borderId="14" xfId="0" applyNumberFormat="1" applyFont="1" applyFill="1" applyBorder="1" applyAlignment="1">
      <alignment horizontal="center" vertical="center" wrapText="1"/>
    </xf>
    <xf numFmtId="169" fontId="20" fillId="7" borderId="14" xfId="0" applyNumberFormat="1" applyFont="1" applyFill="1" applyBorder="1" applyAlignment="1">
      <alignment horizontal="center" vertical="center" wrapText="1"/>
    </xf>
    <xf numFmtId="3" fontId="20" fillId="7" borderId="14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3" fontId="17" fillId="7" borderId="19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3" fontId="17" fillId="0" borderId="19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 wrapText="1"/>
    </xf>
    <xf numFmtId="0" fontId="17" fillId="0" borderId="0" xfId="91" applyFont="1" applyAlignment="1">
      <alignment horizontal="left"/>
      <protection/>
    </xf>
    <xf numFmtId="0" fontId="17" fillId="0" borderId="0" xfId="91" applyFont="1" applyAlignment="1">
      <alignment horizontal="center"/>
      <protection/>
    </xf>
    <xf numFmtId="0" fontId="10" fillId="0" borderId="0" xfId="0" applyFont="1" applyFill="1" applyAlignment="1">
      <alignment horizontal="left" vertical="center" wrapText="1"/>
    </xf>
    <xf numFmtId="0" fontId="10" fillId="7" borderId="0" xfId="0" applyNumberFormat="1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3" fontId="10" fillId="7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10" fillId="7" borderId="0" xfId="0" applyNumberFormat="1" applyFont="1" applyFill="1" applyAlignment="1">
      <alignment horizontal="right" vertical="center"/>
    </xf>
    <xf numFmtId="0" fontId="22" fillId="0" borderId="0" xfId="0" applyFont="1" applyFill="1" applyAlignment="1">
      <alignment/>
    </xf>
    <xf numFmtId="0" fontId="23" fillId="0" borderId="0" xfId="91" applyFont="1">
      <alignment/>
      <protection/>
    </xf>
    <xf numFmtId="0" fontId="24" fillId="0" borderId="0" xfId="91" applyFont="1">
      <alignment/>
      <protection/>
    </xf>
    <xf numFmtId="49" fontId="24" fillId="0" borderId="21" xfId="91" applyNumberFormat="1" applyFont="1" applyBorder="1" applyAlignment="1">
      <alignment horizontal="left" vertical="center" wrapText="1"/>
      <protection/>
    </xf>
    <xf numFmtId="4" fontId="23" fillId="0" borderId="0" xfId="91" applyNumberFormat="1" applyFont="1">
      <alignment/>
      <protection/>
    </xf>
    <xf numFmtId="0" fontId="17" fillId="0" borderId="0" xfId="91" applyFont="1">
      <alignment/>
      <protection/>
    </xf>
    <xf numFmtId="0" fontId="17" fillId="0" borderId="0" xfId="91" applyFont="1" applyAlignment="1">
      <alignment horizontal="right"/>
      <protection/>
    </xf>
    <xf numFmtId="49" fontId="23" fillId="0" borderId="14" xfId="91" applyNumberFormat="1" applyFont="1" applyBorder="1" applyAlignment="1">
      <alignment horizontal="center" vertical="center" wrapText="1"/>
      <protection/>
    </xf>
    <xf numFmtId="3" fontId="9" fillId="7" borderId="21" xfId="0" applyNumberFormat="1" applyFont="1" applyFill="1" applyBorder="1" applyAlignment="1">
      <alignment horizontal="center" vertical="center"/>
    </xf>
    <xf numFmtId="3" fontId="9" fillId="7" borderId="21" xfId="0" applyNumberFormat="1" applyFont="1" applyFill="1" applyBorder="1" applyAlignment="1">
      <alignment horizontal="center" vertical="center" wrapText="1"/>
    </xf>
    <xf numFmtId="0" fontId="24" fillId="0" borderId="0" xfId="91" applyFont="1" applyAlignment="1">
      <alignment horizontal="right"/>
      <protection/>
    </xf>
    <xf numFmtId="0" fontId="12" fillId="7" borderId="12" xfId="0" applyFont="1" applyFill="1" applyBorder="1" applyAlignment="1">
      <alignment wrapText="1"/>
    </xf>
    <xf numFmtId="0" fontId="12" fillId="7" borderId="14" xfId="0" applyFont="1" applyFill="1" applyBorder="1" applyAlignment="1">
      <alignment wrapText="1"/>
    </xf>
    <xf numFmtId="0" fontId="12" fillId="7" borderId="19" xfId="0" applyFont="1" applyFill="1" applyBorder="1" applyAlignment="1">
      <alignment wrapText="1"/>
    </xf>
    <xf numFmtId="0" fontId="6" fillId="7" borderId="14" xfId="0" applyFont="1" applyFill="1" applyBorder="1" applyAlignment="1">
      <alignment horizontal="center" wrapText="1"/>
    </xf>
    <xf numFmtId="0" fontId="6" fillId="7" borderId="14" xfId="0" applyFont="1" applyFill="1" applyBorder="1" applyAlignment="1">
      <alignment horizontal="center"/>
    </xf>
    <xf numFmtId="0" fontId="20" fillId="7" borderId="14" xfId="0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169" fontId="9" fillId="0" borderId="14" xfId="0" applyNumberFormat="1" applyFont="1" applyFill="1" applyBorder="1" applyAlignment="1">
      <alignment horizontal="center" vertical="center" wrapText="1"/>
    </xf>
    <xf numFmtId="3" fontId="9" fillId="7" borderId="14" xfId="0" applyNumberFormat="1" applyFont="1" applyFill="1" applyBorder="1" applyAlignment="1">
      <alignment horizontal="center" vertical="center" wrapText="1"/>
    </xf>
    <xf numFmtId="0" fontId="17" fillId="7" borderId="0" xfId="91" applyFont="1" applyFill="1">
      <alignment/>
      <protection/>
    </xf>
    <xf numFmtId="0" fontId="17" fillId="7" borderId="0" xfId="91" applyFont="1" applyFill="1" applyAlignment="1">
      <alignment horizontal="right"/>
      <protection/>
    </xf>
    <xf numFmtId="49" fontId="25" fillId="0" borderId="22" xfId="91" applyNumberFormat="1" applyFont="1" applyBorder="1" applyAlignment="1">
      <alignment horizontal="left" vertical="center" wrapText="1"/>
      <protection/>
    </xf>
    <xf numFmtId="49" fontId="26" fillId="0" borderId="23" xfId="91" applyNumberFormat="1" applyFont="1" applyBorder="1" applyAlignment="1">
      <alignment horizontal="left" vertical="center" wrapText="1"/>
      <protection/>
    </xf>
    <xf numFmtId="49" fontId="25" fillId="0" borderId="21" xfId="91" applyNumberFormat="1" applyFont="1" applyBorder="1" applyAlignment="1">
      <alignment horizontal="left"/>
      <protection/>
    </xf>
    <xf numFmtId="49" fontId="25" fillId="0" borderId="21" xfId="91" applyNumberFormat="1" applyFont="1" applyBorder="1" applyAlignment="1">
      <alignment horizontal="left" vertical="center" wrapText="1"/>
      <protection/>
    </xf>
    <xf numFmtId="49" fontId="26" fillId="0" borderId="24" xfId="91" applyNumberFormat="1" applyFont="1" applyBorder="1" applyAlignment="1">
      <alignment horizontal="left" vertical="center" wrapText="1"/>
      <protection/>
    </xf>
    <xf numFmtId="49" fontId="24" fillId="0" borderId="14" xfId="91" applyNumberFormat="1" applyFont="1" applyBorder="1" applyAlignment="1">
      <alignment horizontal="center" vertical="center" wrapText="1"/>
      <protection/>
    </xf>
    <xf numFmtId="49" fontId="26" fillId="0" borderId="14" xfId="91" applyNumberFormat="1" applyFont="1" applyBorder="1" applyAlignment="1">
      <alignment horizontal="center" vertical="center" wrapText="1"/>
      <protection/>
    </xf>
    <xf numFmtId="4" fontId="25" fillId="0" borderId="14" xfId="91" applyNumberFormat="1" applyFont="1" applyBorder="1" applyAlignment="1">
      <alignment horizontal="right" vertical="center" wrapText="1"/>
      <protection/>
    </xf>
    <xf numFmtId="4" fontId="26" fillId="0" borderId="14" xfId="91" applyNumberFormat="1" applyFont="1" applyBorder="1" applyAlignment="1">
      <alignment horizontal="right" vertical="center" wrapText="1"/>
      <protection/>
    </xf>
    <xf numFmtId="4" fontId="27" fillId="0" borderId="14" xfId="91" applyNumberFormat="1" applyFont="1" applyBorder="1" applyAlignment="1">
      <alignment horizontal="right" vertical="center" wrapText="1"/>
      <protection/>
    </xf>
    <xf numFmtId="49" fontId="25" fillId="0" borderId="14" xfId="91" applyNumberFormat="1" applyFont="1" applyBorder="1" applyAlignment="1">
      <alignment horizontal="center"/>
      <protection/>
    </xf>
    <xf numFmtId="4" fontId="25" fillId="0" borderId="14" xfId="91" applyNumberFormat="1" applyFont="1" applyBorder="1" applyAlignment="1">
      <alignment horizontal="right"/>
      <protection/>
    </xf>
    <xf numFmtId="49" fontId="25" fillId="0" borderId="14" xfId="91" applyNumberFormat="1" applyFont="1" applyBorder="1" applyAlignment="1">
      <alignment horizontal="center" vertical="center" wrapText="1"/>
      <protection/>
    </xf>
    <xf numFmtId="49" fontId="26" fillId="0" borderId="25" xfId="92" applyNumberFormat="1" applyFont="1" applyBorder="1" applyAlignment="1">
      <alignment horizontal="left" vertical="center" wrapText="1"/>
      <protection/>
    </xf>
    <xf numFmtId="49" fontId="26" fillId="0" borderId="26" xfId="92" applyNumberFormat="1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20" fillId="0" borderId="14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3" fontId="45" fillId="0" borderId="14" xfId="0" applyNumberFormat="1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wrapText="1"/>
    </xf>
    <xf numFmtId="0" fontId="2" fillId="7" borderId="27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7" borderId="27" xfId="0" applyFont="1" applyFill="1" applyBorder="1" applyAlignment="1">
      <alignment wrapText="1"/>
    </xf>
    <xf numFmtId="0" fontId="2" fillId="7" borderId="12" xfId="0" applyFont="1" applyFill="1" applyBorder="1" applyAlignment="1">
      <alignment horizontal="left" wrapText="1"/>
    </xf>
    <xf numFmtId="0" fontId="46" fillId="7" borderId="0" xfId="0" applyFont="1" applyFill="1" applyAlignment="1">
      <alignment horizontal="left"/>
    </xf>
    <xf numFmtId="0" fontId="6" fillId="7" borderId="0" xfId="0" applyFont="1" applyFill="1" applyAlignment="1">
      <alignment/>
    </xf>
    <xf numFmtId="0" fontId="10" fillId="7" borderId="0" xfId="0" applyFont="1" applyFill="1" applyAlignment="1">
      <alignment horizontal="right"/>
    </xf>
    <xf numFmtId="0" fontId="6" fillId="0" borderId="0" xfId="0" applyFont="1" applyAlignment="1">
      <alignment/>
    </xf>
    <xf numFmtId="0" fontId="47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7" fillId="0" borderId="0" xfId="0" applyNumberFormat="1" applyFont="1" applyFill="1" applyAlignment="1">
      <alignment horizontal="right" vertical="center"/>
    </xf>
    <xf numFmtId="0" fontId="48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17" fillId="7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47" fillId="7" borderId="0" xfId="0" applyFont="1" applyFill="1" applyBorder="1" applyAlignment="1">
      <alignment horizontal="center" vertical="center" wrapText="1"/>
    </xf>
    <xf numFmtId="49" fontId="17" fillId="0" borderId="14" xfId="98" applyNumberFormat="1" applyFont="1" applyFill="1" applyBorder="1" applyAlignment="1">
      <alignment horizontal="center" vertical="center" wrapText="1"/>
    </xf>
    <xf numFmtId="0" fontId="17" fillId="7" borderId="14" xfId="0" applyNumberFormat="1" applyFont="1" applyFill="1" applyBorder="1" applyAlignment="1">
      <alignment horizontal="center" vertical="center"/>
    </xf>
    <xf numFmtId="49" fontId="17" fillId="7" borderId="14" xfId="0" applyNumberFormat="1" applyFont="1" applyFill="1" applyBorder="1" applyAlignment="1">
      <alignment horizontal="center" vertical="center" wrapText="1"/>
    </xf>
    <xf numFmtId="0" fontId="24" fillId="0" borderId="0" xfId="91" applyFont="1" applyAlignment="1">
      <alignment wrapText="1"/>
      <protection/>
    </xf>
    <xf numFmtId="0" fontId="23" fillId="0" borderId="0" xfId="91" applyFont="1" applyAlignment="1">
      <alignment wrapText="1"/>
      <protection/>
    </xf>
    <xf numFmtId="0" fontId="17" fillId="0" borderId="0" xfId="91" applyFont="1" applyAlignment="1">
      <alignment horizontal="center" wrapText="1"/>
      <protection/>
    </xf>
    <xf numFmtId="0" fontId="9" fillId="7" borderId="0" xfId="0" applyFont="1" applyFill="1" applyBorder="1" applyAlignment="1">
      <alignment horizontal="left"/>
    </xf>
    <xf numFmtId="3" fontId="8" fillId="7" borderId="14" xfId="0" applyNumberFormat="1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 wrapText="1"/>
    </xf>
    <xf numFmtId="0" fontId="6" fillId="7" borderId="14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wrapText="1"/>
    </xf>
    <xf numFmtId="0" fontId="6" fillId="7" borderId="29" xfId="0" applyFont="1" applyFill="1" applyBorder="1" applyAlignment="1">
      <alignment horizont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wrapText="1"/>
    </xf>
    <xf numFmtId="0" fontId="6" fillId="7" borderId="32" xfId="0" applyFont="1" applyFill="1" applyBorder="1" applyAlignment="1">
      <alignment horizontal="center" wrapText="1"/>
    </xf>
    <xf numFmtId="3" fontId="19" fillId="0" borderId="0" xfId="0" applyNumberFormat="1" applyFont="1" applyFill="1" applyAlignment="1">
      <alignment/>
    </xf>
  </cellXfs>
  <cellStyles count="91">
    <cellStyle name="Normal" xfId="0"/>
    <cellStyle name="20% - Акцент1" xfId="15"/>
    <cellStyle name="20% — акцент1" xfId="16"/>
    <cellStyle name="20% - Акцент1_9 месяцев  " xfId="17"/>
    <cellStyle name="20% - Акцент2" xfId="18"/>
    <cellStyle name="20% — акцент2" xfId="19"/>
    <cellStyle name="20% - Акцент2_9 месяцев  " xfId="20"/>
    <cellStyle name="20% - Акцент3" xfId="21"/>
    <cellStyle name="20% — акцент3" xfId="22"/>
    <cellStyle name="20% - Акцент3_9 месяцев  " xfId="23"/>
    <cellStyle name="20% - Акцент4" xfId="24"/>
    <cellStyle name="20% — акцент4" xfId="25"/>
    <cellStyle name="20% - Акцент4_9 месяцев  " xfId="26"/>
    <cellStyle name="20% - Акцент5" xfId="27"/>
    <cellStyle name="20% — акцент5" xfId="28"/>
    <cellStyle name="20% - Акцент5_9 месяцев  " xfId="29"/>
    <cellStyle name="20% - Акцент6" xfId="30"/>
    <cellStyle name="20% — акцент6" xfId="31"/>
    <cellStyle name="20% - Акцент6_9 месяцев  " xfId="32"/>
    <cellStyle name="40% - Акцент1" xfId="33"/>
    <cellStyle name="40% — акцент1" xfId="34"/>
    <cellStyle name="40% - Акцент1_9 месяцев  " xfId="35"/>
    <cellStyle name="40% - Акцент2" xfId="36"/>
    <cellStyle name="40% — акцент2" xfId="37"/>
    <cellStyle name="40% - Акцент2_9 месяцев  " xfId="38"/>
    <cellStyle name="40% - Акцент3" xfId="39"/>
    <cellStyle name="40% — акцент3" xfId="40"/>
    <cellStyle name="40% - Акцент3_9 месяцев  " xfId="41"/>
    <cellStyle name="40% - Акцент4" xfId="42"/>
    <cellStyle name="40% — акцент4" xfId="43"/>
    <cellStyle name="40% - Акцент4_9 месяцев  " xfId="44"/>
    <cellStyle name="40% - Акцент5" xfId="45"/>
    <cellStyle name="40% — акцент5" xfId="46"/>
    <cellStyle name="40% - Акцент5_9 месяцев  " xfId="47"/>
    <cellStyle name="40% - Акцент6" xfId="48"/>
    <cellStyle name="40% — акцент6" xfId="49"/>
    <cellStyle name="40% - Акцент6_9 месяцев  " xfId="50"/>
    <cellStyle name="60% - Акцент1" xfId="51"/>
    <cellStyle name="60% — акцент1" xfId="52"/>
    <cellStyle name="60% - Акцент1_9 месяцев  " xfId="53"/>
    <cellStyle name="60% - Акцент2" xfId="54"/>
    <cellStyle name="60% — акцент2" xfId="55"/>
    <cellStyle name="60% - Акцент2_9 месяцев  " xfId="56"/>
    <cellStyle name="60% - Акцент3" xfId="57"/>
    <cellStyle name="60% — акцент3" xfId="58"/>
    <cellStyle name="60% - Акцент3_9 месяцев  " xfId="59"/>
    <cellStyle name="60% - Акцент4" xfId="60"/>
    <cellStyle name="60% — акцент4" xfId="61"/>
    <cellStyle name="60% - Акцент4_9 месяцев  " xfId="62"/>
    <cellStyle name="60% - Акцент5" xfId="63"/>
    <cellStyle name="60% — акцент5" xfId="64"/>
    <cellStyle name="60% - Акцент5_9 месяцев  " xfId="65"/>
    <cellStyle name="60% - Акцент6" xfId="66"/>
    <cellStyle name="60% — акцент6" xfId="67"/>
    <cellStyle name="60% - Акцент6_9 месяцев  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Обычный 4" xfId="90"/>
    <cellStyle name="Обычный_UniAubu9" xfId="91"/>
    <cellStyle name="Обычный_UniAubu9_9 месяцев  " xfId="92"/>
    <cellStyle name="Обычный_раздел 1 и 2 +СМИ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Финансовый [0] 2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U151"/>
  <sheetViews>
    <sheetView showZeros="0" tabSelected="1" zoomScale="75" zoomScaleNormal="75" zoomScaleSheetLayoutView="100" zoomScalePageLayoutView="0" workbookViewId="0" topLeftCell="A1">
      <pane xSplit="6" ySplit="5" topLeftCell="G96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T102" sqref="S102:T102"/>
    </sheetView>
  </sheetViews>
  <sheetFormatPr defaultColWidth="9.00390625" defaultRowHeight="12.75"/>
  <cols>
    <col min="1" max="1" width="50.375" style="71" customWidth="1"/>
    <col min="2" max="2" width="6.625" style="50" customWidth="1"/>
    <col min="3" max="3" width="5.625" style="51" customWidth="1"/>
    <col min="4" max="4" width="5.875" style="51" customWidth="1"/>
    <col min="5" max="5" width="16.875" style="51" customWidth="1"/>
    <col min="6" max="6" width="6.25390625" style="51" customWidth="1"/>
    <col min="7" max="10" width="13.375" style="52" customWidth="1"/>
    <col min="11" max="14" width="13.375" style="79" customWidth="1"/>
    <col min="15" max="16" width="12.125" style="52" customWidth="1"/>
    <col min="17" max="17" width="9.125" style="53" customWidth="1"/>
    <col min="18" max="18" width="9.875" style="53" bestFit="1" customWidth="1"/>
    <col min="19" max="19" width="9.125" style="53" customWidth="1"/>
    <col min="20" max="20" width="9.875" style="53" bestFit="1" customWidth="1"/>
    <col min="21" max="16384" width="9.125" style="53" customWidth="1"/>
  </cols>
  <sheetData>
    <row r="1" ht="15.75">
      <c r="A1" s="49"/>
    </row>
    <row r="2" spans="1:16" ht="47.25" customHeight="1">
      <c r="A2" s="155" t="s">
        <v>202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ht="15.75">
      <c r="A3" s="55"/>
      <c r="B3" s="55"/>
      <c r="C3" s="55"/>
      <c r="D3" s="55"/>
      <c r="E3" s="55"/>
      <c r="F3" s="55"/>
      <c r="G3" s="54"/>
      <c r="H3" s="54"/>
      <c r="I3" s="54"/>
      <c r="J3" s="54"/>
      <c r="K3" s="80"/>
      <c r="L3" s="80"/>
      <c r="M3" s="80"/>
      <c r="N3" s="80"/>
      <c r="O3" s="54"/>
      <c r="P3" s="54"/>
    </row>
    <row r="4" spans="1:16" s="77" customFormat="1" ht="62.25" customHeight="1">
      <c r="A4" s="156" t="s">
        <v>89</v>
      </c>
      <c r="B4" s="157" t="s">
        <v>90</v>
      </c>
      <c r="C4" s="158" t="s">
        <v>91</v>
      </c>
      <c r="D4" s="158" t="s">
        <v>57</v>
      </c>
      <c r="E4" s="158" t="s">
        <v>58</v>
      </c>
      <c r="F4" s="158" t="s">
        <v>59</v>
      </c>
      <c r="G4" s="153" t="s">
        <v>137</v>
      </c>
      <c r="H4" s="153"/>
      <c r="I4" s="153" t="s">
        <v>138</v>
      </c>
      <c r="J4" s="153"/>
      <c r="K4" s="154" t="s">
        <v>64</v>
      </c>
      <c r="L4" s="154"/>
      <c r="M4" s="154" t="s">
        <v>65</v>
      </c>
      <c r="N4" s="154"/>
      <c r="O4" s="153" t="s">
        <v>61</v>
      </c>
      <c r="P4" s="153"/>
    </row>
    <row r="5" spans="1:16" s="77" customFormat="1" ht="75" customHeight="1">
      <c r="A5" s="156"/>
      <c r="B5" s="157"/>
      <c r="C5" s="158"/>
      <c r="D5" s="158"/>
      <c r="E5" s="158"/>
      <c r="F5" s="158"/>
      <c r="G5" s="78" t="s">
        <v>72</v>
      </c>
      <c r="H5" s="78" t="s">
        <v>136</v>
      </c>
      <c r="I5" s="78" t="s">
        <v>72</v>
      </c>
      <c r="J5" s="78" t="s">
        <v>136</v>
      </c>
      <c r="K5" s="81" t="s">
        <v>72</v>
      </c>
      <c r="L5" s="81" t="s">
        <v>136</v>
      </c>
      <c r="M5" s="81" t="s">
        <v>72</v>
      </c>
      <c r="N5" s="81" t="s">
        <v>136</v>
      </c>
      <c r="O5" s="78" t="s">
        <v>80</v>
      </c>
      <c r="P5" s="78" t="s">
        <v>62</v>
      </c>
    </row>
    <row r="6" spans="1:16" ht="15.75">
      <c r="A6" s="57" t="s">
        <v>72</v>
      </c>
      <c r="B6" s="58">
        <v>923</v>
      </c>
      <c r="C6" s="56"/>
      <c r="D6" s="56"/>
      <c r="E6" s="58"/>
      <c r="F6" s="56"/>
      <c r="G6" s="59">
        <f aca="true" t="shared" si="0" ref="G6:N6">G7+G35+G41+G134+G140</f>
        <v>146032</v>
      </c>
      <c r="H6" s="59">
        <f t="shared" si="0"/>
        <v>5522</v>
      </c>
      <c r="I6" s="59">
        <f t="shared" si="0"/>
        <v>146032</v>
      </c>
      <c r="J6" s="59">
        <f t="shared" si="0"/>
        <v>5522</v>
      </c>
      <c r="K6" s="82">
        <f t="shared" si="0"/>
        <v>141902</v>
      </c>
      <c r="L6" s="82">
        <f t="shared" si="0"/>
        <v>4504</v>
      </c>
      <c r="M6" s="82">
        <f>M7+M35+M41+M134+M140</f>
        <v>141652</v>
      </c>
      <c r="N6" s="82">
        <f t="shared" si="0"/>
        <v>4504</v>
      </c>
      <c r="O6" s="59">
        <f aca="true" t="shared" si="1" ref="O6:O19">M6/G6*100</f>
        <v>97</v>
      </c>
      <c r="P6" s="59">
        <f aca="true" t="shared" si="2" ref="P6:P19">M6/K6*100</f>
        <v>100</v>
      </c>
    </row>
    <row r="7" spans="1:16" ht="78.75">
      <c r="A7" s="60" t="s">
        <v>122</v>
      </c>
      <c r="B7" s="58">
        <v>923</v>
      </c>
      <c r="C7" s="56" t="s">
        <v>92</v>
      </c>
      <c r="D7" s="56" t="s">
        <v>123</v>
      </c>
      <c r="E7" s="58"/>
      <c r="F7" s="56"/>
      <c r="G7" s="59">
        <f aca="true" t="shared" si="3" ref="G7:N7">G8</f>
        <v>3390</v>
      </c>
      <c r="H7" s="59">
        <f t="shared" si="3"/>
        <v>264</v>
      </c>
      <c r="I7" s="59">
        <f t="shared" si="3"/>
        <v>3390</v>
      </c>
      <c r="J7" s="59">
        <f t="shared" si="3"/>
        <v>264</v>
      </c>
      <c r="K7" s="82">
        <f t="shared" si="3"/>
        <v>3116</v>
      </c>
      <c r="L7" s="82">
        <f t="shared" si="3"/>
        <v>235</v>
      </c>
      <c r="M7" s="82">
        <f t="shared" si="3"/>
        <v>3116</v>
      </c>
      <c r="N7" s="82">
        <f t="shared" si="3"/>
        <v>235</v>
      </c>
      <c r="O7" s="59">
        <f t="shared" si="1"/>
        <v>92</v>
      </c>
      <c r="P7" s="59">
        <f t="shared" si="2"/>
        <v>100</v>
      </c>
    </row>
    <row r="8" spans="1:16" ht="47.25">
      <c r="A8" s="61" t="s">
        <v>117</v>
      </c>
      <c r="B8" s="62">
        <v>923</v>
      </c>
      <c r="C8" s="63" t="s">
        <v>92</v>
      </c>
      <c r="D8" s="63" t="s">
        <v>123</v>
      </c>
      <c r="E8" s="64" t="s">
        <v>118</v>
      </c>
      <c r="F8" s="63"/>
      <c r="G8" s="65">
        <f aca="true" t="shared" si="4" ref="G8:N8">G9+G14</f>
        <v>3390</v>
      </c>
      <c r="H8" s="65">
        <f t="shared" si="4"/>
        <v>264</v>
      </c>
      <c r="I8" s="65">
        <f t="shared" si="4"/>
        <v>3390</v>
      </c>
      <c r="J8" s="65">
        <f t="shared" si="4"/>
        <v>264</v>
      </c>
      <c r="K8" s="83">
        <f t="shared" si="4"/>
        <v>3116</v>
      </c>
      <c r="L8" s="83">
        <f t="shared" si="4"/>
        <v>235</v>
      </c>
      <c r="M8" s="83">
        <f t="shared" si="4"/>
        <v>3116</v>
      </c>
      <c r="N8" s="83">
        <f t="shared" si="4"/>
        <v>235</v>
      </c>
      <c r="O8" s="66">
        <f t="shared" si="1"/>
        <v>92</v>
      </c>
      <c r="P8" s="66">
        <f t="shared" si="2"/>
        <v>100</v>
      </c>
    </row>
    <row r="9" spans="1:16" ht="47.25">
      <c r="A9" s="61" t="s">
        <v>151</v>
      </c>
      <c r="B9" s="62">
        <v>923</v>
      </c>
      <c r="C9" s="63" t="s">
        <v>92</v>
      </c>
      <c r="D9" s="63" t="s">
        <v>123</v>
      </c>
      <c r="E9" s="64" t="s">
        <v>152</v>
      </c>
      <c r="F9" s="63"/>
      <c r="G9" s="65">
        <f aca="true" t="shared" si="5" ref="G9:N12">G10</f>
        <v>180</v>
      </c>
      <c r="H9" s="65">
        <f t="shared" si="5"/>
        <v>0</v>
      </c>
      <c r="I9" s="65">
        <f t="shared" si="5"/>
        <v>180</v>
      </c>
      <c r="J9" s="65">
        <f t="shared" si="5"/>
        <v>0</v>
      </c>
      <c r="K9" s="83">
        <f t="shared" si="5"/>
        <v>126</v>
      </c>
      <c r="L9" s="83">
        <f t="shared" si="5"/>
        <v>0</v>
      </c>
      <c r="M9" s="83">
        <f t="shared" si="5"/>
        <v>126</v>
      </c>
      <c r="N9" s="83">
        <f t="shared" si="5"/>
        <v>0</v>
      </c>
      <c r="O9" s="66">
        <f t="shared" si="1"/>
        <v>70</v>
      </c>
      <c r="P9" s="66">
        <f t="shared" si="2"/>
        <v>100</v>
      </c>
    </row>
    <row r="10" spans="1:16" ht="47.25">
      <c r="A10" s="61" t="s">
        <v>95</v>
      </c>
      <c r="B10" s="62">
        <v>923</v>
      </c>
      <c r="C10" s="63" t="s">
        <v>92</v>
      </c>
      <c r="D10" s="63" t="s">
        <v>123</v>
      </c>
      <c r="E10" s="64" t="s">
        <v>4</v>
      </c>
      <c r="F10" s="63"/>
      <c r="G10" s="65">
        <f t="shared" si="5"/>
        <v>180</v>
      </c>
      <c r="H10" s="65">
        <f t="shared" si="5"/>
        <v>0</v>
      </c>
      <c r="I10" s="65">
        <f t="shared" si="5"/>
        <v>180</v>
      </c>
      <c r="J10" s="65">
        <f t="shared" si="5"/>
        <v>0</v>
      </c>
      <c r="K10" s="83">
        <f t="shared" si="5"/>
        <v>126</v>
      </c>
      <c r="L10" s="83">
        <f t="shared" si="5"/>
        <v>0</v>
      </c>
      <c r="M10" s="83">
        <f t="shared" si="5"/>
        <v>126</v>
      </c>
      <c r="N10" s="83">
        <f t="shared" si="5"/>
        <v>0</v>
      </c>
      <c r="O10" s="66">
        <f t="shared" si="1"/>
        <v>70</v>
      </c>
      <c r="P10" s="66">
        <f t="shared" si="2"/>
        <v>100</v>
      </c>
    </row>
    <row r="11" spans="1:16" ht="15.75">
      <c r="A11" s="61" t="s">
        <v>98</v>
      </c>
      <c r="B11" s="62">
        <v>923</v>
      </c>
      <c r="C11" s="63" t="s">
        <v>92</v>
      </c>
      <c r="D11" s="63" t="s">
        <v>123</v>
      </c>
      <c r="E11" s="64" t="s">
        <v>5</v>
      </c>
      <c r="F11" s="63"/>
      <c r="G11" s="65">
        <f t="shared" si="5"/>
        <v>180</v>
      </c>
      <c r="H11" s="65">
        <f t="shared" si="5"/>
        <v>0</v>
      </c>
      <c r="I11" s="65">
        <f t="shared" si="5"/>
        <v>180</v>
      </c>
      <c r="J11" s="65">
        <f t="shared" si="5"/>
        <v>0</v>
      </c>
      <c r="K11" s="83">
        <f t="shared" si="5"/>
        <v>126</v>
      </c>
      <c r="L11" s="83">
        <f t="shared" si="5"/>
        <v>0</v>
      </c>
      <c r="M11" s="83">
        <f t="shared" si="5"/>
        <v>126</v>
      </c>
      <c r="N11" s="83">
        <f t="shared" si="5"/>
        <v>0</v>
      </c>
      <c r="O11" s="66">
        <f t="shared" si="1"/>
        <v>70</v>
      </c>
      <c r="P11" s="66">
        <f t="shared" si="2"/>
        <v>100</v>
      </c>
    </row>
    <row r="12" spans="1:16" ht="31.5">
      <c r="A12" s="61" t="s">
        <v>99</v>
      </c>
      <c r="B12" s="62">
        <v>923</v>
      </c>
      <c r="C12" s="63" t="s">
        <v>92</v>
      </c>
      <c r="D12" s="63" t="s">
        <v>123</v>
      </c>
      <c r="E12" s="64" t="s">
        <v>5</v>
      </c>
      <c r="F12" s="63" t="s">
        <v>100</v>
      </c>
      <c r="G12" s="66">
        <f t="shared" si="5"/>
        <v>180</v>
      </c>
      <c r="H12" s="66">
        <f t="shared" si="5"/>
        <v>0</v>
      </c>
      <c r="I12" s="66">
        <f t="shared" si="5"/>
        <v>180</v>
      </c>
      <c r="J12" s="66">
        <f t="shared" si="5"/>
        <v>0</v>
      </c>
      <c r="K12" s="84">
        <f t="shared" si="5"/>
        <v>126</v>
      </c>
      <c r="L12" s="84">
        <f t="shared" si="5"/>
        <v>0</v>
      </c>
      <c r="M12" s="84">
        <f t="shared" si="5"/>
        <v>126</v>
      </c>
      <c r="N12" s="84">
        <f t="shared" si="5"/>
        <v>0</v>
      </c>
      <c r="O12" s="66">
        <f t="shared" si="1"/>
        <v>70</v>
      </c>
      <c r="P12" s="66">
        <f t="shared" si="2"/>
        <v>100</v>
      </c>
    </row>
    <row r="13" spans="1:16" ht="47.25">
      <c r="A13" s="61" t="s">
        <v>101</v>
      </c>
      <c r="B13" s="62">
        <v>923</v>
      </c>
      <c r="C13" s="63" t="s">
        <v>92</v>
      </c>
      <c r="D13" s="63" t="s">
        <v>123</v>
      </c>
      <c r="E13" s="64" t="s">
        <v>5</v>
      </c>
      <c r="F13" s="63" t="s">
        <v>102</v>
      </c>
      <c r="G13" s="66">
        <v>180</v>
      </c>
      <c r="H13" s="66"/>
      <c r="I13" s="66">
        <v>180</v>
      </c>
      <c r="J13" s="66"/>
      <c r="K13" s="84">
        <v>126</v>
      </c>
      <c r="L13" s="82"/>
      <c r="M13" s="84">
        <v>126</v>
      </c>
      <c r="N13" s="82"/>
      <c r="O13" s="66">
        <f t="shared" si="1"/>
        <v>70</v>
      </c>
      <c r="P13" s="66">
        <f t="shared" si="2"/>
        <v>100</v>
      </c>
    </row>
    <row r="14" spans="1:16" ht="15.75">
      <c r="A14" s="61" t="s">
        <v>119</v>
      </c>
      <c r="B14" s="62">
        <v>923</v>
      </c>
      <c r="C14" s="63" t="s">
        <v>92</v>
      </c>
      <c r="D14" s="63" t="s">
        <v>123</v>
      </c>
      <c r="E14" s="64" t="s">
        <v>120</v>
      </c>
      <c r="F14" s="63"/>
      <c r="G14" s="66">
        <f aca="true" t="shared" si="6" ref="G14:N14">G15+G19</f>
        <v>3210</v>
      </c>
      <c r="H14" s="66">
        <f t="shared" si="6"/>
        <v>264</v>
      </c>
      <c r="I14" s="66">
        <f t="shared" si="6"/>
        <v>3210</v>
      </c>
      <c r="J14" s="66">
        <f t="shared" si="6"/>
        <v>264</v>
      </c>
      <c r="K14" s="66">
        <f t="shared" si="6"/>
        <v>2990</v>
      </c>
      <c r="L14" s="66">
        <f t="shared" si="6"/>
        <v>235</v>
      </c>
      <c r="M14" s="66">
        <f t="shared" si="6"/>
        <v>2990</v>
      </c>
      <c r="N14" s="66">
        <f t="shared" si="6"/>
        <v>235</v>
      </c>
      <c r="O14" s="66">
        <f t="shared" si="1"/>
        <v>93</v>
      </c>
      <c r="P14" s="66">
        <f t="shared" si="2"/>
        <v>100</v>
      </c>
    </row>
    <row r="15" spans="1:16" ht="47.25">
      <c r="A15" s="61" t="s">
        <v>95</v>
      </c>
      <c r="B15" s="62">
        <v>923</v>
      </c>
      <c r="C15" s="63" t="s">
        <v>92</v>
      </c>
      <c r="D15" s="63" t="s">
        <v>123</v>
      </c>
      <c r="E15" s="64" t="s">
        <v>121</v>
      </c>
      <c r="F15" s="63"/>
      <c r="G15" s="65">
        <f aca="true" t="shared" si="7" ref="G15:N17">G16</f>
        <v>2946</v>
      </c>
      <c r="H15" s="65">
        <f t="shared" si="7"/>
        <v>0</v>
      </c>
      <c r="I15" s="65">
        <f t="shared" si="7"/>
        <v>2946</v>
      </c>
      <c r="J15" s="65">
        <f t="shared" si="7"/>
        <v>0</v>
      </c>
      <c r="K15" s="83">
        <f t="shared" si="7"/>
        <v>2755</v>
      </c>
      <c r="L15" s="83">
        <f t="shared" si="7"/>
        <v>0</v>
      </c>
      <c r="M15" s="83">
        <f t="shared" si="7"/>
        <v>2755</v>
      </c>
      <c r="N15" s="83">
        <f t="shared" si="7"/>
        <v>0</v>
      </c>
      <c r="O15" s="66">
        <f t="shared" si="1"/>
        <v>94</v>
      </c>
      <c r="P15" s="66">
        <f t="shared" si="2"/>
        <v>100</v>
      </c>
    </row>
    <row r="16" spans="1:16" ht="15.75">
      <c r="A16" s="61" t="s">
        <v>98</v>
      </c>
      <c r="B16" s="62">
        <v>923</v>
      </c>
      <c r="C16" s="63" t="s">
        <v>92</v>
      </c>
      <c r="D16" s="63" t="s">
        <v>123</v>
      </c>
      <c r="E16" s="64" t="s">
        <v>124</v>
      </c>
      <c r="F16" s="63"/>
      <c r="G16" s="65">
        <f t="shared" si="7"/>
        <v>2946</v>
      </c>
      <c r="H16" s="65">
        <f t="shared" si="7"/>
        <v>0</v>
      </c>
      <c r="I16" s="65">
        <f t="shared" si="7"/>
        <v>2946</v>
      </c>
      <c r="J16" s="65">
        <f t="shared" si="7"/>
        <v>0</v>
      </c>
      <c r="K16" s="83">
        <f t="shared" si="7"/>
        <v>2755</v>
      </c>
      <c r="L16" s="83">
        <f t="shared" si="7"/>
        <v>0</v>
      </c>
      <c r="M16" s="83">
        <f t="shared" si="7"/>
        <v>2755</v>
      </c>
      <c r="N16" s="83">
        <f t="shared" si="7"/>
        <v>0</v>
      </c>
      <c r="O16" s="66">
        <f t="shared" si="1"/>
        <v>94</v>
      </c>
      <c r="P16" s="66">
        <f t="shared" si="2"/>
        <v>100</v>
      </c>
    </row>
    <row r="17" spans="1:16" ht="31.5">
      <c r="A17" s="61" t="s">
        <v>99</v>
      </c>
      <c r="B17" s="62">
        <v>923</v>
      </c>
      <c r="C17" s="63" t="s">
        <v>92</v>
      </c>
      <c r="D17" s="63" t="s">
        <v>123</v>
      </c>
      <c r="E17" s="64" t="s">
        <v>124</v>
      </c>
      <c r="F17" s="63" t="s">
        <v>100</v>
      </c>
      <c r="G17" s="66">
        <f t="shared" si="7"/>
        <v>2946</v>
      </c>
      <c r="H17" s="66">
        <f t="shared" si="7"/>
        <v>0</v>
      </c>
      <c r="I17" s="66">
        <f t="shared" si="7"/>
        <v>2946</v>
      </c>
      <c r="J17" s="66">
        <f t="shared" si="7"/>
        <v>0</v>
      </c>
      <c r="K17" s="84">
        <f t="shared" si="7"/>
        <v>2755</v>
      </c>
      <c r="L17" s="84">
        <f t="shared" si="7"/>
        <v>0</v>
      </c>
      <c r="M17" s="84">
        <f t="shared" si="7"/>
        <v>2755</v>
      </c>
      <c r="N17" s="84">
        <f t="shared" si="7"/>
        <v>0</v>
      </c>
      <c r="O17" s="66">
        <f t="shared" si="1"/>
        <v>94</v>
      </c>
      <c r="P17" s="66">
        <f t="shared" si="2"/>
        <v>100</v>
      </c>
    </row>
    <row r="18" spans="1:16" ht="47.25">
      <c r="A18" s="61" t="s">
        <v>101</v>
      </c>
      <c r="B18" s="62">
        <v>923</v>
      </c>
      <c r="C18" s="63" t="s">
        <v>92</v>
      </c>
      <c r="D18" s="63" t="s">
        <v>123</v>
      </c>
      <c r="E18" s="64" t="s">
        <v>124</v>
      </c>
      <c r="F18" s="63" t="s">
        <v>102</v>
      </c>
      <c r="G18" s="66">
        <f>2850+72+29-5</f>
        <v>2946</v>
      </c>
      <c r="H18" s="66"/>
      <c r="I18" s="66">
        <f>2850+72+29-5</f>
        <v>2946</v>
      </c>
      <c r="J18" s="66"/>
      <c r="K18" s="84">
        <v>2755</v>
      </c>
      <c r="L18" s="84"/>
      <c r="M18" s="84">
        <v>2755</v>
      </c>
      <c r="N18" s="84"/>
      <c r="O18" s="66">
        <f t="shared" si="1"/>
        <v>94</v>
      </c>
      <c r="P18" s="66">
        <f t="shared" si="2"/>
        <v>100</v>
      </c>
    </row>
    <row r="19" spans="1:16" ht="15.75">
      <c r="A19" s="61" t="s">
        <v>127</v>
      </c>
      <c r="B19" s="62">
        <v>923</v>
      </c>
      <c r="C19" s="63" t="s">
        <v>92</v>
      </c>
      <c r="D19" s="63" t="s">
        <v>123</v>
      </c>
      <c r="E19" s="64" t="s">
        <v>128</v>
      </c>
      <c r="F19" s="63"/>
      <c r="G19" s="66">
        <f aca="true" t="shared" si="8" ref="G19:N19">G29+G23+G26+G20+G32</f>
        <v>264</v>
      </c>
      <c r="H19" s="66">
        <f t="shared" si="8"/>
        <v>264</v>
      </c>
      <c r="I19" s="66">
        <f t="shared" si="8"/>
        <v>264</v>
      </c>
      <c r="J19" s="66">
        <f t="shared" si="8"/>
        <v>264</v>
      </c>
      <c r="K19" s="84">
        <f t="shared" si="8"/>
        <v>235</v>
      </c>
      <c r="L19" s="84">
        <f t="shared" si="8"/>
        <v>235</v>
      </c>
      <c r="M19" s="84">
        <f t="shared" si="8"/>
        <v>235</v>
      </c>
      <c r="N19" s="84">
        <f t="shared" si="8"/>
        <v>235</v>
      </c>
      <c r="O19" s="66">
        <f t="shared" si="1"/>
        <v>89</v>
      </c>
      <c r="P19" s="66">
        <f t="shared" si="2"/>
        <v>100</v>
      </c>
    </row>
    <row r="20" spans="1:16" ht="31.5">
      <c r="A20" s="61" t="s">
        <v>129</v>
      </c>
      <c r="B20" s="62">
        <v>923</v>
      </c>
      <c r="C20" s="63" t="s">
        <v>92</v>
      </c>
      <c r="D20" s="63" t="s">
        <v>123</v>
      </c>
      <c r="E20" s="64" t="s">
        <v>130</v>
      </c>
      <c r="F20" s="63"/>
      <c r="G20" s="66">
        <f aca="true" t="shared" si="9" ref="G20:N21">G21</f>
        <v>21</v>
      </c>
      <c r="H20" s="66">
        <f t="shared" si="9"/>
        <v>21</v>
      </c>
      <c r="I20" s="66">
        <f t="shared" si="9"/>
        <v>21</v>
      </c>
      <c r="J20" s="66">
        <f t="shared" si="9"/>
        <v>21</v>
      </c>
      <c r="K20" s="84">
        <f t="shared" si="9"/>
        <v>21</v>
      </c>
      <c r="L20" s="84">
        <f t="shared" si="9"/>
        <v>21</v>
      </c>
      <c r="M20" s="84">
        <f t="shared" si="9"/>
        <v>21</v>
      </c>
      <c r="N20" s="84">
        <f t="shared" si="9"/>
        <v>21</v>
      </c>
      <c r="O20" s="66">
        <f aca="true" t="shared" si="10" ref="O20:O28">M20/G20*100</f>
        <v>100</v>
      </c>
      <c r="P20" s="66">
        <f aca="true" t="shared" si="11" ref="P20:P28">M20/K20*100</f>
        <v>100</v>
      </c>
    </row>
    <row r="21" spans="1:16" ht="31.5">
      <c r="A21" s="61" t="s">
        <v>99</v>
      </c>
      <c r="B21" s="62">
        <v>923</v>
      </c>
      <c r="C21" s="63" t="s">
        <v>92</v>
      </c>
      <c r="D21" s="63" t="s">
        <v>123</v>
      </c>
      <c r="E21" s="64" t="s">
        <v>130</v>
      </c>
      <c r="F21" s="63" t="s">
        <v>100</v>
      </c>
      <c r="G21" s="66">
        <f t="shared" si="9"/>
        <v>21</v>
      </c>
      <c r="H21" s="66">
        <f t="shared" si="9"/>
        <v>21</v>
      </c>
      <c r="I21" s="66">
        <f t="shared" si="9"/>
        <v>21</v>
      </c>
      <c r="J21" s="66">
        <f t="shared" si="9"/>
        <v>21</v>
      </c>
      <c r="K21" s="84">
        <f t="shared" si="9"/>
        <v>21</v>
      </c>
      <c r="L21" s="84">
        <f t="shared" si="9"/>
        <v>21</v>
      </c>
      <c r="M21" s="84">
        <f t="shared" si="9"/>
        <v>21</v>
      </c>
      <c r="N21" s="84">
        <f t="shared" si="9"/>
        <v>21</v>
      </c>
      <c r="O21" s="66">
        <f t="shared" si="10"/>
        <v>100</v>
      </c>
      <c r="P21" s="66">
        <f t="shared" si="11"/>
        <v>100</v>
      </c>
    </row>
    <row r="22" spans="1:16" ht="47.25">
      <c r="A22" s="61" t="s">
        <v>101</v>
      </c>
      <c r="B22" s="62">
        <v>923</v>
      </c>
      <c r="C22" s="63" t="s">
        <v>92</v>
      </c>
      <c r="D22" s="63" t="s">
        <v>123</v>
      </c>
      <c r="E22" s="64" t="s">
        <v>130</v>
      </c>
      <c r="F22" s="63" t="s">
        <v>102</v>
      </c>
      <c r="G22" s="66">
        <v>21</v>
      </c>
      <c r="H22" s="66">
        <f>G22</f>
        <v>21</v>
      </c>
      <c r="I22" s="66">
        <v>21</v>
      </c>
      <c r="J22" s="66">
        <f>I22</f>
        <v>21</v>
      </c>
      <c r="K22" s="84">
        <v>21</v>
      </c>
      <c r="L22" s="84">
        <v>21</v>
      </c>
      <c r="M22" s="84">
        <v>21</v>
      </c>
      <c r="N22" s="84">
        <v>21</v>
      </c>
      <c r="O22" s="66">
        <f t="shared" si="10"/>
        <v>100</v>
      </c>
      <c r="P22" s="66">
        <f t="shared" si="11"/>
        <v>100</v>
      </c>
    </row>
    <row r="23" spans="1:16" ht="78.75">
      <c r="A23" s="61" t="s">
        <v>133</v>
      </c>
      <c r="B23" s="62">
        <v>923</v>
      </c>
      <c r="C23" s="63" t="s">
        <v>92</v>
      </c>
      <c r="D23" s="63" t="s">
        <v>123</v>
      </c>
      <c r="E23" s="64" t="s">
        <v>134</v>
      </c>
      <c r="F23" s="63"/>
      <c r="G23" s="66">
        <f aca="true" t="shared" si="12" ref="G23:N24">G24</f>
        <v>145</v>
      </c>
      <c r="H23" s="66">
        <f t="shared" si="12"/>
        <v>145</v>
      </c>
      <c r="I23" s="66">
        <f t="shared" si="12"/>
        <v>145</v>
      </c>
      <c r="J23" s="66">
        <f t="shared" si="12"/>
        <v>145</v>
      </c>
      <c r="K23" s="84">
        <f t="shared" si="12"/>
        <v>145</v>
      </c>
      <c r="L23" s="84">
        <f t="shared" si="12"/>
        <v>145</v>
      </c>
      <c r="M23" s="84">
        <f t="shared" si="12"/>
        <v>145</v>
      </c>
      <c r="N23" s="84">
        <f t="shared" si="12"/>
        <v>145</v>
      </c>
      <c r="O23" s="66">
        <f t="shared" si="10"/>
        <v>100</v>
      </c>
      <c r="P23" s="66">
        <f t="shared" si="11"/>
        <v>100</v>
      </c>
    </row>
    <row r="24" spans="1:16" ht="31.5">
      <c r="A24" s="61" t="s">
        <v>99</v>
      </c>
      <c r="B24" s="62">
        <v>923</v>
      </c>
      <c r="C24" s="63" t="s">
        <v>92</v>
      </c>
      <c r="D24" s="63" t="s">
        <v>123</v>
      </c>
      <c r="E24" s="64" t="s">
        <v>134</v>
      </c>
      <c r="F24" s="63" t="s">
        <v>100</v>
      </c>
      <c r="G24" s="66">
        <f t="shared" si="12"/>
        <v>145</v>
      </c>
      <c r="H24" s="66">
        <f t="shared" si="12"/>
        <v>145</v>
      </c>
      <c r="I24" s="66">
        <f t="shared" si="12"/>
        <v>145</v>
      </c>
      <c r="J24" s="66">
        <f t="shared" si="12"/>
        <v>145</v>
      </c>
      <c r="K24" s="84">
        <f t="shared" si="12"/>
        <v>145</v>
      </c>
      <c r="L24" s="84">
        <f t="shared" si="12"/>
        <v>145</v>
      </c>
      <c r="M24" s="84">
        <f t="shared" si="12"/>
        <v>145</v>
      </c>
      <c r="N24" s="84">
        <f t="shared" si="12"/>
        <v>145</v>
      </c>
      <c r="O24" s="66">
        <f t="shared" si="10"/>
        <v>100</v>
      </c>
      <c r="P24" s="66">
        <f t="shared" si="11"/>
        <v>100</v>
      </c>
    </row>
    <row r="25" spans="1:16" ht="47.25">
      <c r="A25" s="61" t="s">
        <v>101</v>
      </c>
      <c r="B25" s="62">
        <v>923</v>
      </c>
      <c r="C25" s="63" t="s">
        <v>92</v>
      </c>
      <c r="D25" s="63" t="s">
        <v>123</v>
      </c>
      <c r="E25" s="64" t="s">
        <v>134</v>
      </c>
      <c r="F25" s="63" t="s">
        <v>102</v>
      </c>
      <c r="G25" s="66">
        <f>184-39</f>
        <v>145</v>
      </c>
      <c r="H25" s="66">
        <f>G25</f>
        <v>145</v>
      </c>
      <c r="I25" s="66">
        <f>184-39</f>
        <v>145</v>
      </c>
      <c r="J25" s="66">
        <f>I25</f>
        <v>145</v>
      </c>
      <c r="K25" s="84">
        <v>145</v>
      </c>
      <c r="L25" s="84">
        <f>K25</f>
        <v>145</v>
      </c>
      <c r="M25" s="84">
        <v>145</v>
      </c>
      <c r="N25" s="84">
        <f>M25</f>
        <v>145</v>
      </c>
      <c r="O25" s="66">
        <f t="shared" si="10"/>
        <v>100</v>
      </c>
      <c r="P25" s="66">
        <f t="shared" si="11"/>
        <v>100</v>
      </c>
    </row>
    <row r="26" spans="1:16" ht="47.25">
      <c r="A26" s="61" t="s">
        <v>135</v>
      </c>
      <c r="B26" s="62">
        <v>923</v>
      </c>
      <c r="C26" s="63" t="s">
        <v>92</v>
      </c>
      <c r="D26" s="63" t="s">
        <v>123</v>
      </c>
      <c r="E26" s="64" t="s">
        <v>139</v>
      </c>
      <c r="F26" s="63"/>
      <c r="G26" s="66">
        <f aca="true" t="shared" si="13" ref="G26:N27">G27</f>
        <v>22</v>
      </c>
      <c r="H26" s="66">
        <f t="shared" si="13"/>
        <v>22</v>
      </c>
      <c r="I26" s="66">
        <f t="shared" si="13"/>
        <v>22</v>
      </c>
      <c r="J26" s="66">
        <f t="shared" si="13"/>
        <v>22</v>
      </c>
      <c r="K26" s="84">
        <f t="shared" si="13"/>
        <v>15</v>
      </c>
      <c r="L26" s="84">
        <f t="shared" si="13"/>
        <v>15</v>
      </c>
      <c r="M26" s="84">
        <f t="shared" si="13"/>
        <v>15</v>
      </c>
      <c r="N26" s="84">
        <f t="shared" si="13"/>
        <v>15</v>
      </c>
      <c r="O26" s="66">
        <f t="shared" si="10"/>
        <v>68</v>
      </c>
      <c r="P26" s="66">
        <f t="shared" si="11"/>
        <v>100</v>
      </c>
    </row>
    <row r="27" spans="1:16" ht="31.5">
      <c r="A27" s="61" t="s">
        <v>99</v>
      </c>
      <c r="B27" s="62">
        <v>923</v>
      </c>
      <c r="C27" s="63" t="s">
        <v>92</v>
      </c>
      <c r="D27" s="63" t="s">
        <v>123</v>
      </c>
      <c r="E27" s="64" t="s">
        <v>139</v>
      </c>
      <c r="F27" s="63" t="s">
        <v>100</v>
      </c>
      <c r="G27" s="66">
        <f t="shared" si="13"/>
        <v>22</v>
      </c>
      <c r="H27" s="66">
        <f t="shared" si="13"/>
        <v>22</v>
      </c>
      <c r="I27" s="66">
        <f t="shared" si="13"/>
        <v>22</v>
      </c>
      <c r="J27" s="66">
        <f t="shared" si="13"/>
        <v>22</v>
      </c>
      <c r="K27" s="84">
        <f t="shared" si="13"/>
        <v>15</v>
      </c>
      <c r="L27" s="84">
        <f t="shared" si="13"/>
        <v>15</v>
      </c>
      <c r="M27" s="84">
        <f t="shared" si="13"/>
        <v>15</v>
      </c>
      <c r="N27" s="84">
        <f t="shared" si="13"/>
        <v>15</v>
      </c>
      <c r="O27" s="66">
        <f t="shared" si="10"/>
        <v>68</v>
      </c>
      <c r="P27" s="66">
        <f t="shared" si="11"/>
        <v>100</v>
      </c>
    </row>
    <row r="28" spans="1:16" ht="47.25">
      <c r="A28" s="61" t="s">
        <v>101</v>
      </c>
      <c r="B28" s="62">
        <v>923</v>
      </c>
      <c r="C28" s="63" t="s">
        <v>92</v>
      </c>
      <c r="D28" s="63" t="s">
        <v>123</v>
      </c>
      <c r="E28" s="64" t="s">
        <v>139</v>
      </c>
      <c r="F28" s="63" t="s">
        <v>102</v>
      </c>
      <c r="G28" s="66">
        <f>24-2</f>
        <v>22</v>
      </c>
      <c r="H28" s="66">
        <f>G28</f>
        <v>22</v>
      </c>
      <c r="I28" s="66">
        <f>24-2</f>
        <v>22</v>
      </c>
      <c r="J28" s="66">
        <f>I28</f>
        <v>22</v>
      </c>
      <c r="K28" s="84">
        <v>15</v>
      </c>
      <c r="L28" s="84">
        <f>K28</f>
        <v>15</v>
      </c>
      <c r="M28" s="84">
        <v>15</v>
      </c>
      <c r="N28" s="84">
        <f>M28</f>
        <v>15</v>
      </c>
      <c r="O28" s="66">
        <f t="shared" si="10"/>
        <v>68</v>
      </c>
      <c r="P28" s="66">
        <f t="shared" si="11"/>
        <v>100</v>
      </c>
    </row>
    <row r="29" spans="1:16" ht="15.75">
      <c r="A29" s="61" t="s">
        <v>140</v>
      </c>
      <c r="B29" s="62">
        <v>923</v>
      </c>
      <c r="C29" s="63" t="s">
        <v>92</v>
      </c>
      <c r="D29" s="63" t="s">
        <v>123</v>
      </c>
      <c r="E29" s="64" t="s">
        <v>141</v>
      </c>
      <c r="F29" s="63"/>
      <c r="G29" s="66">
        <f aca="true" t="shared" si="14" ref="G29:N30">G30</f>
        <v>41</v>
      </c>
      <c r="H29" s="66">
        <f t="shared" si="14"/>
        <v>41</v>
      </c>
      <c r="I29" s="66">
        <f t="shared" si="14"/>
        <v>41</v>
      </c>
      <c r="J29" s="66">
        <f t="shared" si="14"/>
        <v>41</v>
      </c>
      <c r="K29" s="84">
        <f t="shared" si="14"/>
        <v>37</v>
      </c>
      <c r="L29" s="84">
        <f t="shared" si="14"/>
        <v>37</v>
      </c>
      <c r="M29" s="84">
        <f t="shared" si="14"/>
        <v>37</v>
      </c>
      <c r="N29" s="84">
        <f t="shared" si="14"/>
        <v>37</v>
      </c>
      <c r="O29" s="66">
        <f aca="true" t="shared" si="15" ref="O29:O34">M29/G29*100</f>
        <v>90</v>
      </c>
      <c r="P29" s="66">
        <f aca="true" t="shared" si="16" ref="P29:P34">M29/K29*100</f>
        <v>100</v>
      </c>
    </row>
    <row r="30" spans="1:16" ht="31.5">
      <c r="A30" s="61" t="s">
        <v>99</v>
      </c>
      <c r="B30" s="62">
        <v>923</v>
      </c>
      <c r="C30" s="63" t="s">
        <v>92</v>
      </c>
      <c r="D30" s="63" t="s">
        <v>123</v>
      </c>
      <c r="E30" s="64" t="s">
        <v>141</v>
      </c>
      <c r="F30" s="63" t="s">
        <v>100</v>
      </c>
      <c r="G30" s="66">
        <f t="shared" si="14"/>
        <v>41</v>
      </c>
      <c r="H30" s="66">
        <f t="shared" si="14"/>
        <v>41</v>
      </c>
      <c r="I30" s="66">
        <f t="shared" si="14"/>
        <v>41</v>
      </c>
      <c r="J30" s="66">
        <f t="shared" si="14"/>
        <v>41</v>
      </c>
      <c r="K30" s="84">
        <f t="shared" si="14"/>
        <v>37</v>
      </c>
      <c r="L30" s="84">
        <f t="shared" si="14"/>
        <v>37</v>
      </c>
      <c r="M30" s="84">
        <f t="shared" si="14"/>
        <v>37</v>
      </c>
      <c r="N30" s="84">
        <f t="shared" si="14"/>
        <v>37</v>
      </c>
      <c r="O30" s="66">
        <f t="shared" si="15"/>
        <v>90</v>
      </c>
      <c r="P30" s="66">
        <f t="shared" si="16"/>
        <v>100</v>
      </c>
    </row>
    <row r="31" spans="1:16" ht="47.25">
      <c r="A31" s="61" t="s">
        <v>101</v>
      </c>
      <c r="B31" s="62">
        <v>923</v>
      </c>
      <c r="C31" s="63" t="s">
        <v>92</v>
      </c>
      <c r="D31" s="63" t="s">
        <v>123</v>
      </c>
      <c r="E31" s="64" t="s">
        <v>141</v>
      </c>
      <c r="F31" s="63" t="s">
        <v>102</v>
      </c>
      <c r="G31" s="66">
        <f>36+5</f>
        <v>41</v>
      </c>
      <c r="H31" s="66">
        <f>G31</f>
        <v>41</v>
      </c>
      <c r="I31" s="66">
        <f>36+5</f>
        <v>41</v>
      </c>
      <c r="J31" s="66">
        <f>I31</f>
        <v>41</v>
      </c>
      <c r="K31" s="84">
        <v>37</v>
      </c>
      <c r="L31" s="84">
        <f>K31</f>
        <v>37</v>
      </c>
      <c r="M31" s="84">
        <v>37</v>
      </c>
      <c r="N31" s="84">
        <f>M31</f>
        <v>37</v>
      </c>
      <c r="O31" s="66">
        <f t="shared" si="15"/>
        <v>90</v>
      </c>
      <c r="P31" s="66">
        <f t="shared" si="16"/>
        <v>100</v>
      </c>
    </row>
    <row r="32" spans="1:16" ht="31.5">
      <c r="A32" s="61" t="s">
        <v>142</v>
      </c>
      <c r="B32" s="62">
        <v>923</v>
      </c>
      <c r="C32" s="63" t="s">
        <v>92</v>
      </c>
      <c r="D32" s="63" t="s">
        <v>123</v>
      </c>
      <c r="E32" s="64" t="s">
        <v>143</v>
      </c>
      <c r="F32" s="63"/>
      <c r="G32" s="66">
        <f aca="true" t="shared" si="17" ref="G32:N33">G33</f>
        <v>35</v>
      </c>
      <c r="H32" s="66">
        <f t="shared" si="17"/>
        <v>35</v>
      </c>
      <c r="I32" s="66">
        <f t="shared" si="17"/>
        <v>35</v>
      </c>
      <c r="J32" s="66">
        <f t="shared" si="17"/>
        <v>35</v>
      </c>
      <c r="K32" s="84">
        <f t="shared" si="17"/>
        <v>17</v>
      </c>
      <c r="L32" s="84">
        <f t="shared" si="17"/>
        <v>17</v>
      </c>
      <c r="M32" s="84">
        <f t="shared" si="17"/>
        <v>17</v>
      </c>
      <c r="N32" s="84">
        <f t="shared" si="17"/>
        <v>17</v>
      </c>
      <c r="O32" s="66">
        <f t="shared" si="15"/>
        <v>49</v>
      </c>
      <c r="P32" s="66">
        <f t="shared" si="16"/>
        <v>100</v>
      </c>
    </row>
    <row r="33" spans="1:16" ht="31.5">
      <c r="A33" s="61" t="s">
        <v>99</v>
      </c>
      <c r="B33" s="62">
        <v>923</v>
      </c>
      <c r="C33" s="63" t="s">
        <v>92</v>
      </c>
      <c r="D33" s="63" t="s">
        <v>123</v>
      </c>
      <c r="E33" s="64" t="s">
        <v>143</v>
      </c>
      <c r="F33" s="63" t="s">
        <v>100</v>
      </c>
      <c r="G33" s="66">
        <f t="shared" si="17"/>
        <v>35</v>
      </c>
      <c r="H33" s="66">
        <f t="shared" si="17"/>
        <v>35</v>
      </c>
      <c r="I33" s="66">
        <f t="shared" si="17"/>
        <v>35</v>
      </c>
      <c r="J33" s="66">
        <f t="shared" si="17"/>
        <v>35</v>
      </c>
      <c r="K33" s="84">
        <f t="shared" si="17"/>
        <v>17</v>
      </c>
      <c r="L33" s="84">
        <f t="shared" si="17"/>
        <v>17</v>
      </c>
      <c r="M33" s="84">
        <f t="shared" si="17"/>
        <v>17</v>
      </c>
      <c r="N33" s="84">
        <f t="shared" si="17"/>
        <v>17</v>
      </c>
      <c r="O33" s="66">
        <f t="shared" si="15"/>
        <v>49</v>
      </c>
      <c r="P33" s="66">
        <f t="shared" si="16"/>
        <v>100</v>
      </c>
    </row>
    <row r="34" spans="1:16" ht="47.25">
      <c r="A34" s="61" t="s">
        <v>101</v>
      </c>
      <c r="B34" s="62">
        <v>923</v>
      </c>
      <c r="C34" s="63" t="s">
        <v>92</v>
      </c>
      <c r="D34" s="63" t="s">
        <v>123</v>
      </c>
      <c r="E34" s="64" t="s">
        <v>143</v>
      </c>
      <c r="F34" s="63" t="s">
        <v>102</v>
      </c>
      <c r="G34" s="66">
        <v>35</v>
      </c>
      <c r="H34" s="66">
        <f>G34</f>
        <v>35</v>
      </c>
      <c r="I34" s="66">
        <v>35</v>
      </c>
      <c r="J34" s="66">
        <f>I34</f>
        <v>35</v>
      </c>
      <c r="K34" s="84">
        <v>17</v>
      </c>
      <c r="L34" s="84">
        <f>K34</f>
        <v>17</v>
      </c>
      <c r="M34" s="84">
        <v>17</v>
      </c>
      <c r="N34" s="84">
        <f>M34</f>
        <v>17</v>
      </c>
      <c r="O34" s="66">
        <f t="shared" si="15"/>
        <v>49</v>
      </c>
      <c r="P34" s="66">
        <f t="shared" si="16"/>
        <v>100</v>
      </c>
    </row>
    <row r="35" spans="1:16" ht="31.5">
      <c r="A35" s="67" t="s">
        <v>6</v>
      </c>
      <c r="B35" s="58">
        <v>923</v>
      </c>
      <c r="C35" s="56" t="s">
        <v>92</v>
      </c>
      <c r="D35" s="56" t="s">
        <v>156</v>
      </c>
      <c r="E35" s="68"/>
      <c r="F35" s="56"/>
      <c r="G35" s="69">
        <f aca="true" t="shared" si="18" ref="G35:N39">G36</f>
        <v>408</v>
      </c>
      <c r="H35" s="69">
        <f t="shared" si="18"/>
        <v>0</v>
      </c>
      <c r="I35" s="69">
        <f t="shared" si="18"/>
        <v>408</v>
      </c>
      <c r="J35" s="69">
        <f t="shared" si="18"/>
        <v>0</v>
      </c>
      <c r="K35" s="85">
        <f t="shared" si="18"/>
        <v>374</v>
      </c>
      <c r="L35" s="85">
        <f t="shared" si="18"/>
        <v>0</v>
      </c>
      <c r="M35" s="85">
        <f t="shared" si="18"/>
        <v>374</v>
      </c>
      <c r="N35" s="85">
        <f t="shared" si="18"/>
        <v>0</v>
      </c>
      <c r="O35" s="66">
        <f aca="true" t="shared" si="19" ref="O35:O40">M35/G35*100</f>
        <v>92</v>
      </c>
      <c r="P35" s="66">
        <f aca="true" t="shared" si="20" ref="P35:P40">M35/K35*100</f>
        <v>100</v>
      </c>
    </row>
    <row r="36" spans="1:16" ht="15.75">
      <c r="A36" s="61" t="s">
        <v>93</v>
      </c>
      <c r="B36" s="62">
        <v>923</v>
      </c>
      <c r="C36" s="63" t="s">
        <v>92</v>
      </c>
      <c r="D36" s="63" t="s">
        <v>156</v>
      </c>
      <c r="E36" s="66" t="s">
        <v>94</v>
      </c>
      <c r="F36" s="63"/>
      <c r="G36" s="66">
        <f t="shared" si="18"/>
        <v>408</v>
      </c>
      <c r="H36" s="66">
        <f t="shared" si="18"/>
        <v>0</v>
      </c>
      <c r="I36" s="66">
        <f t="shared" si="18"/>
        <v>408</v>
      </c>
      <c r="J36" s="66">
        <f t="shared" si="18"/>
        <v>0</v>
      </c>
      <c r="K36" s="84">
        <f t="shared" si="18"/>
        <v>374</v>
      </c>
      <c r="L36" s="84">
        <f t="shared" si="18"/>
        <v>0</v>
      </c>
      <c r="M36" s="84">
        <f t="shared" si="18"/>
        <v>374</v>
      </c>
      <c r="N36" s="84">
        <f t="shared" si="18"/>
        <v>0</v>
      </c>
      <c r="O36" s="66">
        <f t="shared" si="19"/>
        <v>92</v>
      </c>
      <c r="P36" s="66">
        <f t="shared" si="20"/>
        <v>100</v>
      </c>
    </row>
    <row r="37" spans="1:16" ht="31.5">
      <c r="A37" s="61" t="s">
        <v>109</v>
      </c>
      <c r="B37" s="62">
        <v>923</v>
      </c>
      <c r="C37" s="63" t="s">
        <v>92</v>
      </c>
      <c r="D37" s="63" t="s">
        <v>156</v>
      </c>
      <c r="E37" s="66" t="s">
        <v>115</v>
      </c>
      <c r="F37" s="63"/>
      <c r="G37" s="66">
        <f t="shared" si="18"/>
        <v>408</v>
      </c>
      <c r="H37" s="66">
        <f t="shared" si="18"/>
        <v>0</v>
      </c>
      <c r="I37" s="66">
        <f t="shared" si="18"/>
        <v>408</v>
      </c>
      <c r="J37" s="66">
        <f t="shared" si="18"/>
        <v>0</v>
      </c>
      <c r="K37" s="84">
        <f t="shared" si="18"/>
        <v>374</v>
      </c>
      <c r="L37" s="84">
        <f t="shared" si="18"/>
        <v>0</v>
      </c>
      <c r="M37" s="84">
        <f t="shared" si="18"/>
        <v>374</v>
      </c>
      <c r="N37" s="84">
        <f t="shared" si="18"/>
        <v>0</v>
      </c>
      <c r="O37" s="66">
        <f t="shared" si="19"/>
        <v>92</v>
      </c>
      <c r="P37" s="66">
        <f t="shared" si="20"/>
        <v>100</v>
      </c>
    </row>
    <row r="38" spans="1:16" ht="15.75">
      <c r="A38" s="61" t="s">
        <v>2</v>
      </c>
      <c r="B38" s="62">
        <v>923</v>
      </c>
      <c r="C38" s="63" t="s">
        <v>92</v>
      </c>
      <c r="D38" s="63" t="s">
        <v>156</v>
      </c>
      <c r="E38" s="64" t="s">
        <v>3</v>
      </c>
      <c r="F38" s="63"/>
      <c r="G38" s="66">
        <f t="shared" si="18"/>
        <v>408</v>
      </c>
      <c r="H38" s="66">
        <f t="shared" si="18"/>
        <v>0</v>
      </c>
      <c r="I38" s="66">
        <f t="shared" si="18"/>
        <v>408</v>
      </c>
      <c r="J38" s="66">
        <f t="shared" si="18"/>
        <v>0</v>
      </c>
      <c r="K38" s="84">
        <f t="shared" si="18"/>
        <v>374</v>
      </c>
      <c r="L38" s="84">
        <f t="shared" si="18"/>
        <v>0</v>
      </c>
      <c r="M38" s="84">
        <f t="shared" si="18"/>
        <v>374</v>
      </c>
      <c r="N38" s="84">
        <f t="shared" si="18"/>
        <v>0</v>
      </c>
      <c r="O38" s="66">
        <f t="shared" si="19"/>
        <v>92</v>
      </c>
      <c r="P38" s="66">
        <f t="shared" si="20"/>
        <v>100</v>
      </c>
    </row>
    <row r="39" spans="1:16" ht="31.5">
      <c r="A39" s="61" t="s">
        <v>99</v>
      </c>
      <c r="B39" s="62">
        <v>923</v>
      </c>
      <c r="C39" s="63" t="s">
        <v>92</v>
      </c>
      <c r="D39" s="63" t="s">
        <v>156</v>
      </c>
      <c r="E39" s="64" t="s">
        <v>3</v>
      </c>
      <c r="F39" s="63" t="s">
        <v>100</v>
      </c>
      <c r="G39" s="66">
        <f t="shared" si="18"/>
        <v>408</v>
      </c>
      <c r="H39" s="66">
        <f t="shared" si="18"/>
        <v>0</v>
      </c>
      <c r="I39" s="66">
        <f t="shared" si="18"/>
        <v>408</v>
      </c>
      <c r="J39" s="66">
        <f t="shared" si="18"/>
        <v>0</v>
      </c>
      <c r="K39" s="84">
        <f t="shared" si="18"/>
        <v>374</v>
      </c>
      <c r="L39" s="84">
        <f t="shared" si="18"/>
        <v>0</v>
      </c>
      <c r="M39" s="84">
        <f t="shared" si="18"/>
        <v>374</v>
      </c>
      <c r="N39" s="84">
        <f t="shared" si="18"/>
        <v>0</v>
      </c>
      <c r="O39" s="66">
        <f t="shared" si="19"/>
        <v>92</v>
      </c>
      <c r="P39" s="66">
        <f t="shared" si="20"/>
        <v>100</v>
      </c>
    </row>
    <row r="40" spans="1:16" ht="47.25">
      <c r="A40" s="61" t="s">
        <v>101</v>
      </c>
      <c r="B40" s="62">
        <v>923</v>
      </c>
      <c r="C40" s="63" t="s">
        <v>92</v>
      </c>
      <c r="D40" s="63" t="s">
        <v>156</v>
      </c>
      <c r="E40" s="64" t="s">
        <v>3</v>
      </c>
      <c r="F40" s="63" t="s">
        <v>102</v>
      </c>
      <c r="G40" s="66">
        <f>1203-27-768</f>
        <v>408</v>
      </c>
      <c r="H40" s="66"/>
      <c r="I40" s="66">
        <f>1203-27-768</f>
        <v>408</v>
      </c>
      <c r="J40" s="66"/>
      <c r="K40" s="84">
        <v>374</v>
      </c>
      <c r="L40" s="84"/>
      <c r="M40" s="84">
        <v>374</v>
      </c>
      <c r="N40" s="84"/>
      <c r="O40" s="66">
        <f t="shared" si="19"/>
        <v>92</v>
      </c>
      <c r="P40" s="66">
        <f t="shared" si="20"/>
        <v>100</v>
      </c>
    </row>
    <row r="41" spans="1:16" ht="15.75">
      <c r="A41" s="67" t="s">
        <v>107</v>
      </c>
      <c r="B41" s="58">
        <v>923</v>
      </c>
      <c r="C41" s="56" t="s">
        <v>92</v>
      </c>
      <c r="D41" s="56" t="s">
        <v>108</v>
      </c>
      <c r="E41" s="68"/>
      <c r="F41" s="56"/>
      <c r="G41" s="69">
        <f aca="true" t="shared" si="21" ref="G41:M41">G42+G52+G62+G47+G57+G123</f>
        <v>131245</v>
      </c>
      <c r="H41" s="69">
        <f t="shared" si="21"/>
        <v>5258</v>
      </c>
      <c r="I41" s="69">
        <f t="shared" si="21"/>
        <v>131245</v>
      </c>
      <c r="J41" s="69">
        <f t="shared" si="21"/>
        <v>5258</v>
      </c>
      <c r="K41" s="85">
        <f t="shared" si="21"/>
        <v>127424</v>
      </c>
      <c r="L41" s="85">
        <f>L42+L52+L62+L47+L57+L123</f>
        <v>4269</v>
      </c>
      <c r="M41" s="85">
        <f t="shared" si="21"/>
        <v>127174</v>
      </c>
      <c r="N41" s="85">
        <f>N42+N52+N62+N47+N57+N123</f>
        <v>4269</v>
      </c>
      <c r="O41" s="59">
        <f>M41/G41*100</f>
        <v>97</v>
      </c>
      <c r="P41" s="59">
        <f aca="true" t="shared" si="22" ref="P41:P46">M41/K41*100</f>
        <v>100</v>
      </c>
    </row>
    <row r="42" spans="1:16" ht="63">
      <c r="A42" s="61" t="s">
        <v>148</v>
      </c>
      <c r="B42" s="62">
        <v>923</v>
      </c>
      <c r="C42" s="63" t="s">
        <v>92</v>
      </c>
      <c r="D42" s="63" t="s">
        <v>108</v>
      </c>
      <c r="E42" s="64" t="s">
        <v>149</v>
      </c>
      <c r="F42" s="63"/>
      <c r="G42" s="65">
        <f aca="true" t="shared" si="23" ref="G42:N45">G43</f>
        <v>1074</v>
      </c>
      <c r="H42" s="65">
        <f t="shared" si="23"/>
        <v>0</v>
      </c>
      <c r="I42" s="65">
        <f t="shared" si="23"/>
        <v>1074</v>
      </c>
      <c r="J42" s="65">
        <f t="shared" si="23"/>
        <v>0</v>
      </c>
      <c r="K42" s="83">
        <f>K43</f>
        <v>1069</v>
      </c>
      <c r="L42" s="83">
        <f t="shared" si="23"/>
        <v>0</v>
      </c>
      <c r="M42" s="83">
        <f t="shared" si="23"/>
        <v>1069</v>
      </c>
      <c r="N42" s="83">
        <f t="shared" si="23"/>
        <v>0</v>
      </c>
      <c r="O42" s="66">
        <f>M42/G42*100</f>
        <v>100</v>
      </c>
      <c r="P42" s="66">
        <f t="shared" si="22"/>
        <v>100</v>
      </c>
    </row>
    <row r="43" spans="1:16" ht="31.5">
      <c r="A43" s="61" t="s">
        <v>109</v>
      </c>
      <c r="B43" s="62">
        <v>923</v>
      </c>
      <c r="C43" s="63" t="s">
        <v>92</v>
      </c>
      <c r="D43" s="63" t="s">
        <v>108</v>
      </c>
      <c r="E43" s="64" t="s">
        <v>150</v>
      </c>
      <c r="F43" s="63"/>
      <c r="G43" s="65">
        <f t="shared" si="23"/>
        <v>1074</v>
      </c>
      <c r="H43" s="65">
        <f t="shared" si="23"/>
        <v>0</v>
      </c>
      <c r="I43" s="65">
        <f t="shared" si="23"/>
        <v>1074</v>
      </c>
      <c r="J43" s="65">
        <f t="shared" si="23"/>
        <v>0</v>
      </c>
      <c r="K43" s="83">
        <f t="shared" si="23"/>
        <v>1069</v>
      </c>
      <c r="L43" s="83">
        <f t="shared" si="23"/>
        <v>0</v>
      </c>
      <c r="M43" s="83">
        <f t="shared" si="23"/>
        <v>1069</v>
      </c>
      <c r="N43" s="83">
        <f t="shared" si="23"/>
        <v>0</v>
      </c>
      <c r="O43" s="66">
        <f>M43/G43*100</f>
        <v>100</v>
      </c>
      <c r="P43" s="66">
        <f t="shared" si="22"/>
        <v>100</v>
      </c>
    </row>
    <row r="44" spans="1:16" ht="31.5">
      <c r="A44" s="61" t="s">
        <v>116</v>
      </c>
      <c r="B44" s="62">
        <v>923</v>
      </c>
      <c r="C44" s="63" t="s">
        <v>92</v>
      </c>
      <c r="D44" s="63" t="s">
        <v>108</v>
      </c>
      <c r="E44" s="64" t="s">
        <v>7</v>
      </c>
      <c r="F44" s="63"/>
      <c r="G44" s="65">
        <f t="shared" si="23"/>
        <v>1074</v>
      </c>
      <c r="H44" s="65">
        <f t="shared" si="23"/>
        <v>0</v>
      </c>
      <c r="I44" s="65">
        <f t="shared" si="23"/>
        <v>1074</v>
      </c>
      <c r="J44" s="65">
        <f t="shared" si="23"/>
        <v>0</v>
      </c>
      <c r="K44" s="83">
        <f t="shared" si="23"/>
        <v>1069</v>
      </c>
      <c r="L44" s="83">
        <f t="shared" si="23"/>
        <v>0</v>
      </c>
      <c r="M44" s="83">
        <f t="shared" si="23"/>
        <v>1069</v>
      </c>
      <c r="N44" s="83">
        <f t="shared" si="23"/>
        <v>0</v>
      </c>
      <c r="O44" s="66">
        <f>M44/G44*100</f>
        <v>100</v>
      </c>
      <c r="P44" s="66">
        <f t="shared" si="22"/>
        <v>100</v>
      </c>
    </row>
    <row r="45" spans="1:16" ht="31.5">
      <c r="A45" s="61" t="s">
        <v>99</v>
      </c>
      <c r="B45" s="62">
        <v>923</v>
      </c>
      <c r="C45" s="63" t="s">
        <v>92</v>
      </c>
      <c r="D45" s="63" t="s">
        <v>108</v>
      </c>
      <c r="E45" s="64" t="s">
        <v>7</v>
      </c>
      <c r="F45" s="63" t="s">
        <v>100</v>
      </c>
      <c r="G45" s="66">
        <f t="shared" si="23"/>
        <v>1074</v>
      </c>
      <c r="H45" s="66">
        <f t="shared" si="23"/>
        <v>0</v>
      </c>
      <c r="I45" s="66">
        <f t="shared" si="23"/>
        <v>1074</v>
      </c>
      <c r="J45" s="66">
        <f t="shared" si="23"/>
        <v>0</v>
      </c>
      <c r="K45" s="84">
        <f t="shared" si="23"/>
        <v>1069</v>
      </c>
      <c r="L45" s="84">
        <f t="shared" si="23"/>
        <v>0</v>
      </c>
      <c r="M45" s="84">
        <f t="shared" si="23"/>
        <v>1069</v>
      </c>
      <c r="N45" s="84">
        <f t="shared" si="23"/>
        <v>0</v>
      </c>
      <c r="O45" s="66">
        <f>M45/G45*100</f>
        <v>100</v>
      </c>
      <c r="P45" s="66">
        <f t="shared" si="22"/>
        <v>100</v>
      </c>
    </row>
    <row r="46" spans="1:16" ht="47.25">
      <c r="A46" s="61" t="s">
        <v>101</v>
      </c>
      <c r="B46" s="62">
        <v>923</v>
      </c>
      <c r="C46" s="63" t="s">
        <v>92</v>
      </c>
      <c r="D46" s="63" t="s">
        <v>108</v>
      </c>
      <c r="E46" s="64" t="s">
        <v>7</v>
      </c>
      <c r="F46" s="63" t="s">
        <v>102</v>
      </c>
      <c r="G46" s="66">
        <f>1290-173-43</f>
        <v>1074</v>
      </c>
      <c r="H46" s="66"/>
      <c r="I46" s="66">
        <f>1290-173-43</f>
        <v>1074</v>
      </c>
      <c r="J46" s="66"/>
      <c r="K46" s="84">
        <v>1069</v>
      </c>
      <c r="L46" s="84"/>
      <c r="M46" s="84">
        <v>1069</v>
      </c>
      <c r="N46" s="84"/>
      <c r="O46" s="66">
        <f aca="true" t="shared" si="24" ref="O46:O51">M46/G46*100</f>
        <v>100</v>
      </c>
      <c r="P46" s="66">
        <f t="shared" si="22"/>
        <v>100</v>
      </c>
    </row>
    <row r="47" spans="1:16" ht="47.25">
      <c r="A47" s="61" t="s">
        <v>8</v>
      </c>
      <c r="B47" s="62">
        <v>923</v>
      </c>
      <c r="C47" s="63" t="s">
        <v>92</v>
      </c>
      <c r="D47" s="63" t="s">
        <v>108</v>
      </c>
      <c r="E47" s="64" t="s">
        <v>9</v>
      </c>
      <c r="F47" s="63"/>
      <c r="G47" s="66">
        <f aca="true" t="shared" si="25" ref="G47:N50">G48</f>
        <v>100</v>
      </c>
      <c r="H47" s="66">
        <f t="shared" si="25"/>
        <v>0</v>
      </c>
      <c r="I47" s="66">
        <f t="shared" si="25"/>
        <v>100</v>
      </c>
      <c r="J47" s="66">
        <f t="shared" si="25"/>
        <v>0</v>
      </c>
      <c r="K47" s="84">
        <f t="shared" si="25"/>
        <v>100</v>
      </c>
      <c r="L47" s="84">
        <f t="shared" si="25"/>
        <v>0</v>
      </c>
      <c r="M47" s="84">
        <f t="shared" si="25"/>
        <v>100</v>
      </c>
      <c r="N47" s="84">
        <f t="shared" si="25"/>
        <v>0</v>
      </c>
      <c r="O47" s="66">
        <f t="shared" si="24"/>
        <v>100</v>
      </c>
      <c r="P47" s="66">
        <f>M47/K47*100</f>
        <v>100</v>
      </c>
    </row>
    <row r="48" spans="1:16" ht="31.5">
      <c r="A48" s="61" t="s">
        <v>109</v>
      </c>
      <c r="B48" s="62">
        <v>923</v>
      </c>
      <c r="C48" s="63" t="s">
        <v>92</v>
      </c>
      <c r="D48" s="63" t="s">
        <v>108</v>
      </c>
      <c r="E48" s="64" t="s">
        <v>10</v>
      </c>
      <c r="F48" s="63"/>
      <c r="G48" s="66">
        <f t="shared" si="25"/>
        <v>100</v>
      </c>
      <c r="H48" s="66">
        <f t="shared" si="25"/>
        <v>0</v>
      </c>
      <c r="I48" s="66">
        <f t="shared" si="25"/>
        <v>100</v>
      </c>
      <c r="J48" s="66">
        <f t="shared" si="25"/>
        <v>0</v>
      </c>
      <c r="K48" s="84">
        <f t="shared" si="25"/>
        <v>100</v>
      </c>
      <c r="L48" s="84">
        <f t="shared" si="25"/>
        <v>0</v>
      </c>
      <c r="M48" s="84">
        <f t="shared" si="25"/>
        <v>100</v>
      </c>
      <c r="N48" s="84">
        <f t="shared" si="25"/>
        <v>0</v>
      </c>
      <c r="O48" s="66">
        <f t="shared" si="24"/>
        <v>100</v>
      </c>
      <c r="P48" s="66">
        <f>M48/K48*100</f>
        <v>100</v>
      </c>
    </row>
    <row r="49" spans="1:16" ht="31.5">
      <c r="A49" s="61" t="s">
        <v>116</v>
      </c>
      <c r="B49" s="62">
        <v>923</v>
      </c>
      <c r="C49" s="63" t="s">
        <v>92</v>
      </c>
      <c r="D49" s="63" t="s">
        <v>108</v>
      </c>
      <c r="E49" s="64" t="s">
        <v>11</v>
      </c>
      <c r="F49" s="63"/>
      <c r="G49" s="66">
        <f t="shared" si="25"/>
        <v>100</v>
      </c>
      <c r="H49" s="66">
        <f t="shared" si="25"/>
        <v>0</v>
      </c>
      <c r="I49" s="66">
        <f t="shared" si="25"/>
        <v>100</v>
      </c>
      <c r="J49" s="66">
        <f t="shared" si="25"/>
        <v>0</v>
      </c>
      <c r="K49" s="84">
        <f t="shared" si="25"/>
        <v>100</v>
      </c>
      <c r="L49" s="84">
        <f t="shared" si="25"/>
        <v>0</v>
      </c>
      <c r="M49" s="84">
        <f t="shared" si="25"/>
        <v>100</v>
      </c>
      <c r="N49" s="84">
        <f t="shared" si="25"/>
        <v>0</v>
      </c>
      <c r="O49" s="66">
        <f t="shared" si="24"/>
        <v>100</v>
      </c>
      <c r="P49" s="66">
        <f>M49/K49*100</f>
        <v>100</v>
      </c>
    </row>
    <row r="50" spans="1:16" ht="31.5">
      <c r="A50" s="61" t="s">
        <v>99</v>
      </c>
      <c r="B50" s="62">
        <v>923</v>
      </c>
      <c r="C50" s="63" t="s">
        <v>92</v>
      </c>
      <c r="D50" s="63" t="s">
        <v>108</v>
      </c>
      <c r="E50" s="64" t="s">
        <v>11</v>
      </c>
      <c r="F50" s="63" t="s">
        <v>100</v>
      </c>
      <c r="G50" s="66">
        <f t="shared" si="25"/>
        <v>100</v>
      </c>
      <c r="H50" s="66">
        <f t="shared" si="25"/>
        <v>0</v>
      </c>
      <c r="I50" s="66">
        <f t="shared" si="25"/>
        <v>100</v>
      </c>
      <c r="J50" s="66">
        <f t="shared" si="25"/>
        <v>0</v>
      </c>
      <c r="K50" s="84">
        <f t="shared" si="25"/>
        <v>100</v>
      </c>
      <c r="L50" s="84">
        <f t="shared" si="25"/>
        <v>0</v>
      </c>
      <c r="M50" s="84">
        <f t="shared" si="25"/>
        <v>100</v>
      </c>
      <c r="N50" s="84">
        <f t="shared" si="25"/>
        <v>0</v>
      </c>
      <c r="O50" s="66">
        <f t="shared" si="24"/>
        <v>100</v>
      </c>
      <c r="P50" s="66">
        <f>M50/K50*100</f>
        <v>100</v>
      </c>
    </row>
    <row r="51" spans="1:16" ht="47.25">
      <c r="A51" s="61" t="s">
        <v>101</v>
      </c>
      <c r="B51" s="62">
        <v>923</v>
      </c>
      <c r="C51" s="63" t="s">
        <v>92</v>
      </c>
      <c r="D51" s="63" t="s">
        <v>108</v>
      </c>
      <c r="E51" s="64" t="s">
        <v>11</v>
      </c>
      <c r="F51" s="63" t="s">
        <v>102</v>
      </c>
      <c r="G51" s="66">
        <v>100</v>
      </c>
      <c r="H51" s="66"/>
      <c r="I51" s="66">
        <v>100</v>
      </c>
      <c r="J51" s="66"/>
      <c r="K51" s="84">
        <v>100</v>
      </c>
      <c r="L51" s="84"/>
      <c r="M51" s="84">
        <v>100</v>
      </c>
      <c r="N51" s="84"/>
      <c r="O51" s="66">
        <f t="shared" si="24"/>
        <v>100</v>
      </c>
      <c r="P51" s="66">
        <f>M51/K51*100</f>
        <v>100</v>
      </c>
    </row>
    <row r="52" spans="1:16" ht="47.25">
      <c r="A52" s="61" t="s">
        <v>110</v>
      </c>
      <c r="B52" s="62">
        <v>923</v>
      </c>
      <c r="C52" s="63" t="s">
        <v>92</v>
      </c>
      <c r="D52" s="63" t="s">
        <v>108</v>
      </c>
      <c r="E52" s="66" t="s">
        <v>111</v>
      </c>
      <c r="F52" s="63"/>
      <c r="G52" s="65">
        <f aca="true" t="shared" si="26" ref="G52:N55">G53</f>
        <v>572</v>
      </c>
      <c r="H52" s="65">
        <f t="shared" si="26"/>
        <v>0</v>
      </c>
      <c r="I52" s="65">
        <f t="shared" si="26"/>
        <v>572</v>
      </c>
      <c r="J52" s="65">
        <f t="shared" si="26"/>
        <v>0</v>
      </c>
      <c r="K52" s="83">
        <f t="shared" si="26"/>
        <v>557</v>
      </c>
      <c r="L52" s="65">
        <f t="shared" si="26"/>
        <v>0</v>
      </c>
      <c r="M52" s="65">
        <f t="shared" si="26"/>
        <v>557</v>
      </c>
      <c r="N52" s="66">
        <v>0</v>
      </c>
      <c r="O52" s="66">
        <f aca="true" t="shared" si="27" ref="O52:O61">M52/G52*100</f>
        <v>97</v>
      </c>
      <c r="P52" s="66">
        <f aca="true" t="shared" si="28" ref="P52:P61">M52/K52*100</f>
        <v>100</v>
      </c>
    </row>
    <row r="53" spans="1:16" ht="31.5">
      <c r="A53" s="61" t="s">
        <v>109</v>
      </c>
      <c r="B53" s="62">
        <v>923</v>
      </c>
      <c r="C53" s="63" t="s">
        <v>92</v>
      </c>
      <c r="D53" s="63" t="s">
        <v>108</v>
      </c>
      <c r="E53" s="66" t="s">
        <v>112</v>
      </c>
      <c r="F53" s="63"/>
      <c r="G53" s="65">
        <f t="shared" si="26"/>
        <v>572</v>
      </c>
      <c r="H53" s="65">
        <f t="shared" si="26"/>
        <v>0</v>
      </c>
      <c r="I53" s="65">
        <f t="shared" si="26"/>
        <v>572</v>
      </c>
      <c r="J53" s="65">
        <f t="shared" si="26"/>
        <v>0</v>
      </c>
      <c r="K53" s="83">
        <f t="shared" si="26"/>
        <v>557</v>
      </c>
      <c r="L53" s="65">
        <f t="shared" si="26"/>
        <v>0</v>
      </c>
      <c r="M53" s="65">
        <f t="shared" si="26"/>
        <v>557</v>
      </c>
      <c r="N53" s="103">
        <f t="shared" si="26"/>
        <v>0</v>
      </c>
      <c r="O53" s="66">
        <f t="shared" si="27"/>
        <v>97</v>
      </c>
      <c r="P53" s="66">
        <f t="shared" si="28"/>
        <v>100</v>
      </c>
    </row>
    <row r="54" spans="1:16" ht="31.5">
      <c r="A54" s="61" t="s">
        <v>113</v>
      </c>
      <c r="B54" s="62">
        <v>923</v>
      </c>
      <c r="C54" s="63" t="s">
        <v>92</v>
      </c>
      <c r="D54" s="63" t="s">
        <v>108</v>
      </c>
      <c r="E54" s="66" t="s">
        <v>114</v>
      </c>
      <c r="F54" s="63"/>
      <c r="G54" s="65">
        <f t="shared" si="26"/>
        <v>572</v>
      </c>
      <c r="H54" s="65">
        <f t="shared" si="26"/>
        <v>0</v>
      </c>
      <c r="I54" s="65">
        <f t="shared" si="26"/>
        <v>572</v>
      </c>
      <c r="J54" s="65">
        <f t="shared" si="26"/>
        <v>0</v>
      </c>
      <c r="K54" s="83">
        <f t="shared" si="26"/>
        <v>557</v>
      </c>
      <c r="L54" s="65">
        <f t="shared" si="26"/>
        <v>0</v>
      </c>
      <c r="M54" s="65">
        <f t="shared" si="26"/>
        <v>557</v>
      </c>
      <c r="N54" s="103">
        <f t="shared" si="26"/>
        <v>0</v>
      </c>
      <c r="O54" s="66">
        <f t="shared" si="27"/>
        <v>97</v>
      </c>
      <c r="P54" s="66">
        <f t="shared" si="28"/>
        <v>100</v>
      </c>
    </row>
    <row r="55" spans="1:16" ht="31.5">
      <c r="A55" s="61" t="s">
        <v>99</v>
      </c>
      <c r="B55" s="62">
        <v>923</v>
      </c>
      <c r="C55" s="63" t="s">
        <v>92</v>
      </c>
      <c r="D55" s="63" t="s">
        <v>108</v>
      </c>
      <c r="E55" s="66" t="s">
        <v>114</v>
      </c>
      <c r="F55" s="63" t="s">
        <v>100</v>
      </c>
      <c r="G55" s="66">
        <f t="shared" si="26"/>
        <v>572</v>
      </c>
      <c r="H55" s="66">
        <f t="shared" si="26"/>
        <v>0</v>
      </c>
      <c r="I55" s="66">
        <f t="shared" si="26"/>
        <v>572</v>
      </c>
      <c r="J55" s="66">
        <f t="shared" si="26"/>
        <v>0</v>
      </c>
      <c r="K55" s="84">
        <f t="shared" si="26"/>
        <v>557</v>
      </c>
      <c r="L55" s="66">
        <f t="shared" si="26"/>
        <v>0</v>
      </c>
      <c r="M55" s="66">
        <f t="shared" si="26"/>
        <v>557</v>
      </c>
      <c r="N55" s="104">
        <f t="shared" si="26"/>
        <v>0</v>
      </c>
      <c r="O55" s="66">
        <f t="shared" si="27"/>
        <v>97</v>
      </c>
      <c r="P55" s="66">
        <f t="shared" si="28"/>
        <v>100</v>
      </c>
    </row>
    <row r="56" spans="1:16" ht="47.25">
      <c r="A56" s="61" t="s">
        <v>101</v>
      </c>
      <c r="B56" s="62">
        <v>923</v>
      </c>
      <c r="C56" s="63" t="s">
        <v>92</v>
      </c>
      <c r="D56" s="63" t="s">
        <v>108</v>
      </c>
      <c r="E56" s="66" t="s">
        <v>114</v>
      </c>
      <c r="F56" s="63" t="s">
        <v>102</v>
      </c>
      <c r="G56" s="66">
        <v>572</v>
      </c>
      <c r="H56" s="66"/>
      <c r="I56" s="66">
        <v>572</v>
      </c>
      <c r="J56" s="66"/>
      <c r="K56" s="84">
        <v>557</v>
      </c>
      <c r="L56" s="66"/>
      <c r="M56" s="66">
        <v>557</v>
      </c>
      <c r="N56" s="104"/>
      <c r="O56" s="66">
        <f t="shared" si="27"/>
        <v>97</v>
      </c>
      <c r="P56" s="66">
        <f t="shared" si="28"/>
        <v>100</v>
      </c>
    </row>
    <row r="57" spans="1:16" ht="63">
      <c r="A57" s="70" t="s">
        <v>12</v>
      </c>
      <c r="B57" s="62">
        <v>923</v>
      </c>
      <c r="C57" s="63" t="s">
        <v>92</v>
      </c>
      <c r="D57" s="63" t="s">
        <v>108</v>
      </c>
      <c r="E57" s="64" t="s">
        <v>162</v>
      </c>
      <c r="F57" s="63"/>
      <c r="G57" s="66">
        <f aca="true" t="shared" si="29" ref="G57:N60">G58</f>
        <v>798</v>
      </c>
      <c r="H57" s="66">
        <f t="shared" si="29"/>
        <v>0</v>
      </c>
      <c r="I57" s="66">
        <f t="shared" si="29"/>
        <v>798</v>
      </c>
      <c r="J57" s="66">
        <f t="shared" si="29"/>
        <v>0</v>
      </c>
      <c r="K57" s="84">
        <f t="shared" si="29"/>
        <v>798</v>
      </c>
      <c r="L57" s="84">
        <f t="shared" si="29"/>
        <v>0</v>
      </c>
      <c r="M57" s="84">
        <f t="shared" si="29"/>
        <v>798</v>
      </c>
      <c r="N57" s="84">
        <f t="shared" si="29"/>
        <v>0</v>
      </c>
      <c r="O57" s="66">
        <f t="shared" si="27"/>
        <v>100</v>
      </c>
      <c r="P57" s="66">
        <f t="shared" si="28"/>
        <v>100</v>
      </c>
    </row>
    <row r="58" spans="1:16" ht="31.5">
      <c r="A58" s="70" t="s">
        <v>109</v>
      </c>
      <c r="B58" s="62">
        <v>923</v>
      </c>
      <c r="C58" s="63" t="s">
        <v>92</v>
      </c>
      <c r="D58" s="63" t="s">
        <v>108</v>
      </c>
      <c r="E58" s="64" t="s">
        <v>13</v>
      </c>
      <c r="F58" s="63"/>
      <c r="G58" s="66">
        <f t="shared" si="29"/>
        <v>798</v>
      </c>
      <c r="H58" s="66">
        <f t="shared" si="29"/>
        <v>0</v>
      </c>
      <c r="I58" s="66">
        <f t="shared" si="29"/>
        <v>798</v>
      </c>
      <c r="J58" s="66">
        <f t="shared" si="29"/>
        <v>0</v>
      </c>
      <c r="K58" s="84">
        <f t="shared" si="29"/>
        <v>798</v>
      </c>
      <c r="L58" s="84">
        <f t="shared" si="29"/>
        <v>0</v>
      </c>
      <c r="M58" s="84">
        <f t="shared" si="29"/>
        <v>798</v>
      </c>
      <c r="N58" s="84">
        <f t="shared" si="29"/>
        <v>0</v>
      </c>
      <c r="O58" s="66">
        <f t="shared" si="27"/>
        <v>100</v>
      </c>
      <c r="P58" s="66">
        <f t="shared" si="28"/>
        <v>100</v>
      </c>
    </row>
    <row r="59" spans="1:16" ht="31.5">
      <c r="A59" s="61" t="s">
        <v>116</v>
      </c>
      <c r="B59" s="62">
        <v>923</v>
      </c>
      <c r="C59" s="63" t="s">
        <v>92</v>
      </c>
      <c r="D59" s="63" t="s">
        <v>108</v>
      </c>
      <c r="E59" s="64" t="s">
        <v>14</v>
      </c>
      <c r="F59" s="63"/>
      <c r="G59" s="66">
        <f t="shared" si="29"/>
        <v>798</v>
      </c>
      <c r="H59" s="66">
        <f t="shared" si="29"/>
        <v>0</v>
      </c>
      <c r="I59" s="66">
        <f t="shared" si="29"/>
        <v>798</v>
      </c>
      <c r="J59" s="66">
        <f t="shared" si="29"/>
        <v>0</v>
      </c>
      <c r="K59" s="84">
        <f t="shared" si="29"/>
        <v>798</v>
      </c>
      <c r="L59" s="84">
        <f t="shared" si="29"/>
        <v>0</v>
      </c>
      <c r="M59" s="84">
        <f t="shared" si="29"/>
        <v>798</v>
      </c>
      <c r="N59" s="84">
        <f t="shared" si="29"/>
        <v>0</v>
      </c>
      <c r="O59" s="66">
        <f t="shared" si="27"/>
        <v>100</v>
      </c>
      <c r="P59" s="66">
        <f t="shared" si="28"/>
        <v>100</v>
      </c>
    </row>
    <row r="60" spans="1:16" ht="31.5">
      <c r="A60" s="61" t="s">
        <v>99</v>
      </c>
      <c r="B60" s="62">
        <v>923</v>
      </c>
      <c r="C60" s="63" t="s">
        <v>92</v>
      </c>
      <c r="D60" s="63" t="s">
        <v>108</v>
      </c>
      <c r="E60" s="64" t="s">
        <v>14</v>
      </c>
      <c r="F60" s="63" t="s">
        <v>100</v>
      </c>
      <c r="G60" s="66">
        <f t="shared" si="29"/>
        <v>798</v>
      </c>
      <c r="H60" s="66">
        <f t="shared" si="29"/>
        <v>0</v>
      </c>
      <c r="I60" s="66">
        <f t="shared" si="29"/>
        <v>798</v>
      </c>
      <c r="J60" s="66">
        <f t="shared" si="29"/>
        <v>0</v>
      </c>
      <c r="K60" s="84">
        <f t="shared" si="29"/>
        <v>798</v>
      </c>
      <c r="L60" s="84">
        <f t="shared" si="29"/>
        <v>0</v>
      </c>
      <c r="M60" s="84">
        <f t="shared" si="29"/>
        <v>798</v>
      </c>
      <c r="N60" s="84">
        <f t="shared" si="29"/>
        <v>0</v>
      </c>
      <c r="O60" s="66">
        <f t="shared" si="27"/>
        <v>100</v>
      </c>
      <c r="P60" s="66">
        <f t="shared" si="28"/>
        <v>100</v>
      </c>
    </row>
    <row r="61" spans="1:16" ht="47.25">
      <c r="A61" s="61" t="s">
        <v>101</v>
      </c>
      <c r="B61" s="62">
        <v>923</v>
      </c>
      <c r="C61" s="63" t="s">
        <v>92</v>
      </c>
      <c r="D61" s="63" t="s">
        <v>108</v>
      </c>
      <c r="E61" s="64" t="s">
        <v>14</v>
      </c>
      <c r="F61" s="63" t="s">
        <v>102</v>
      </c>
      <c r="G61" s="66">
        <f>881-44-39</f>
        <v>798</v>
      </c>
      <c r="H61" s="66"/>
      <c r="I61" s="66">
        <f>881-44-39</f>
        <v>798</v>
      </c>
      <c r="J61" s="66"/>
      <c r="K61" s="84">
        <v>798</v>
      </c>
      <c r="L61" s="84"/>
      <c r="M61" s="84">
        <v>798</v>
      </c>
      <c r="N61" s="84"/>
      <c r="O61" s="66">
        <f t="shared" si="27"/>
        <v>100</v>
      </c>
      <c r="P61" s="66">
        <f t="shared" si="28"/>
        <v>100</v>
      </c>
    </row>
    <row r="62" spans="1:16" ht="47.25">
      <c r="A62" s="61" t="s">
        <v>117</v>
      </c>
      <c r="B62" s="62">
        <v>923</v>
      </c>
      <c r="C62" s="63" t="s">
        <v>92</v>
      </c>
      <c r="D62" s="63" t="s">
        <v>108</v>
      </c>
      <c r="E62" s="64" t="s">
        <v>118</v>
      </c>
      <c r="F62" s="63"/>
      <c r="G62" s="65">
        <f>G63</f>
        <v>128033</v>
      </c>
      <c r="H62" s="65">
        <f aca="true" t="shared" si="30" ref="H62:N62">H63</f>
        <v>4590</v>
      </c>
      <c r="I62" s="65">
        <f t="shared" si="30"/>
        <v>128033</v>
      </c>
      <c r="J62" s="65">
        <f t="shared" si="30"/>
        <v>4590</v>
      </c>
      <c r="K62" s="83">
        <f t="shared" si="30"/>
        <v>124664</v>
      </c>
      <c r="L62" s="83">
        <f t="shared" si="30"/>
        <v>4033</v>
      </c>
      <c r="M62" s="83">
        <f t="shared" si="30"/>
        <v>124414</v>
      </c>
      <c r="N62" s="83">
        <f t="shared" si="30"/>
        <v>4033</v>
      </c>
      <c r="O62" s="66">
        <f aca="true" t="shared" si="31" ref="O62:O67">M62/G62*100</f>
        <v>97</v>
      </c>
      <c r="P62" s="66">
        <f aca="true" t="shared" si="32" ref="P62:P67">M62/K62*100</f>
        <v>100</v>
      </c>
    </row>
    <row r="63" spans="1:16" ht="15.75">
      <c r="A63" s="61" t="s">
        <v>119</v>
      </c>
      <c r="B63" s="62">
        <v>923</v>
      </c>
      <c r="C63" s="63" t="s">
        <v>92</v>
      </c>
      <c r="D63" s="63" t="s">
        <v>108</v>
      </c>
      <c r="E63" s="64" t="s">
        <v>120</v>
      </c>
      <c r="F63" s="63"/>
      <c r="G63" s="65">
        <f>G64+G72+G87</f>
        <v>128033</v>
      </c>
      <c r="H63" s="65">
        <f aca="true" t="shared" si="33" ref="H63:N63">H64+H72+H87</f>
        <v>4590</v>
      </c>
      <c r="I63" s="65">
        <f t="shared" si="33"/>
        <v>128033</v>
      </c>
      <c r="J63" s="65">
        <f t="shared" si="33"/>
        <v>4590</v>
      </c>
      <c r="K63" s="83">
        <f t="shared" si="33"/>
        <v>124664</v>
      </c>
      <c r="L63" s="83">
        <f t="shared" si="33"/>
        <v>4033</v>
      </c>
      <c r="M63" s="83">
        <f t="shared" si="33"/>
        <v>124414</v>
      </c>
      <c r="N63" s="83">
        <f t="shared" si="33"/>
        <v>4033</v>
      </c>
      <c r="O63" s="66">
        <f t="shared" si="31"/>
        <v>97</v>
      </c>
      <c r="P63" s="66">
        <f t="shared" si="32"/>
        <v>100</v>
      </c>
    </row>
    <row r="64" spans="1:16" ht="31.5">
      <c r="A64" s="61" t="s">
        <v>109</v>
      </c>
      <c r="B64" s="62">
        <v>923</v>
      </c>
      <c r="C64" s="63" t="s">
        <v>92</v>
      </c>
      <c r="D64" s="63" t="s">
        <v>108</v>
      </c>
      <c r="E64" s="64" t="s">
        <v>144</v>
      </c>
      <c r="F64" s="63"/>
      <c r="G64" s="65">
        <f aca="true" t="shared" si="34" ref="G64:N64">G65</f>
        <v>2692</v>
      </c>
      <c r="H64" s="65">
        <f t="shared" si="34"/>
        <v>0</v>
      </c>
      <c r="I64" s="65">
        <f t="shared" si="34"/>
        <v>2692</v>
      </c>
      <c r="J64" s="65">
        <f t="shared" si="34"/>
        <v>0</v>
      </c>
      <c r="K64" s="83">
        <f t="shared" si="34"/>
        <v>2594</v>
      </c>
      <c r="L64" s="83">
        <f t="shared" si="34"/>
        <v>0</v>
      </c>
      <c r="M64" s="83">
        <f t="shared" si="34"/>
        <v>2594</v>
      </c>
      <c r="N64" s="83">
        <f t="shared" si="34"/>
        <v>0</v>
      </c>
      <c r="O64" s="66">
        <f t="shared" si="31"/>
        <v>96</v>
      </c>
      <c r="P64" s="66">
        <f t="shared" si="32"/>
        <v>100</v>
      </c>
    </row>
    <row r="65" spans="1:16" ht="31.5">
      <c r="A65" s="61" t="s">
        <v>116</v>
      </c>
      <c r="B65" s="62">
        <v>923</v>
      </c>
      <c r="C65" s="63" t="s">
        <v>92</v>
      </c>
      <c r="D65" s="63" t="s">
        <v>108</v>
      </c>
      <c r="E65" s="64" t="s">
        <v>145</v>
      </c>
      <c r="F65" s="63"/>
      <c r="G65" s="65">
        <f aca="true" t="shared" si="35" ref="G65:N65">G66+G68+G70</f>
        <v>2692</v>
      </c>
      <c r="H65" s="65">
        <f t="shared" si="35"/>
        <v>0</v>
      </c>
      <c r="I65" s="65">
        <f t="shared" si="35"/>
        <v>2692</v>
      </c>
      <c r="J65" s="65">
        <f t="shared" si="35"/>
        <v>0</v>
      </c>
      <c r="K65" s="83">
        <f t="shared" si="35"/>
        <v>2594</v>
      </c>
      <c r="L65" s="83">
        <f t="shared" si="35"/>
        <v>0</v>
      </c>
      <c r="M65" s="83">
        <f t="shared" si="35"/>
        <v>2594</v>
      </c>
      <c r="N65" s="83">
        <f t="shared" si="35"/>
        <v>0</v>
      </c>
      <c r="O65" s="66">
        <f t="shared" si="31"/>
        <v>96</v>
      </c>
      <c r="P65" s="66">
        <f t="shared" si="32"/>
        <v>100</v>
      </c>
    </row>
    <row r="66" spans="1:16" ht="31.5">
      <c r="A66" s="61" t="s">
        <v>99</v>
      </c>
      <c r="B66" s="62">
        <v>923</v>
      </c>
      <c r="C66" s="63" t="s">
        <v>92</v>
      </c>
      <c r="D66" s="63" t="s">
        <v>108</v>
      </c>
      <c r="E66" s="64" t="s">
        <v>145</v>
      </c>
      <c r="F66" s="63" t="s">
        <v>100</v>
      </c>
      <c r="G66" s="66">
        <f aca="true" t="shared" si="36" ref="G66:N66">G67</f>
        <v>1100</v>
      </c>
      <c r="H66" s="66">
        <f t="shared" si="36"/>
        <v>0</v>
      </c>
      <c r="I66" s="66">
        <f t="shared" si="36"/>
        <v>1100</v>
      </c>
      <c r="J66" s="66">
        <f t="shared" si="36"/>
        <v>0</v>
      </c>
      <c r="K66" s="84">
        <f t="shared" si="36"/>
        <v>1003</v>
      </c>
      <c r="L66" s="84">
        <f t="shared" si="36"/>
        <v>0</v>
      </c>
      <c r="M66" s="84">
        <f t="shared" si="36"/>
        <v>1003</v>
      </c>
      <c r="N66" s="84">
        <f t="shared" si="36"/>
        <v>0</v>
      </c>
      <c r="O66" s="66">
        <f t="shared" si="31"/>
        <v>91</v>
      </c>
      <c r="P66" s="66">
        <f t="shared" si="32"/>
        <v>100</v>
      </c>
    </row>
    <row r="67" spans="1:16" ht="47.25">
      <c r="A67" s="61" t="s">
        <v>101</v>
      </c>
      <c r="B67" s="62">
        <v>923</v>
      </c>
      <c r="C67" s="63" t="s">
        <v>92</v>
      </c>
      <c r="D67" s="63" t="s">
        <v>108</v>
      </c>
      <c r="E67" s="64" t="s">
        <v>145</v>
      </c>
      <c r="F67" s="63" t="s">
        <v>102</v>
      </c>
      <c r="G67" s="66">
        <f>1126-26</f>
        <v>1100</v>
      </c>
      <c r="H67" s="66"/>
      <c r="I67" s="66">
        <f>1126-26</f>
        <v>1100</v>
      </c>
      <c r="J67" s="66"/>
      <c r="K67" s="84">
        <v>1003</v>
      </c>
      <c r="L67" s="84"/>
      <c r="M67" s="84">
        <v>1003</v>
      </c>
      <c r="N67" s="84"/>
      <c r="O67" s="66">
        <f t="shared" si="31"/>
        <v>91</v>
      </c>
      <c r="P67" s="66">
        <f t="shared" si="32"/>
        <v>100</v>
      </c>
    </row>
    <row r="68" spans="1:16" ht="31.5">
      <c r="A68" s="61" t="s">
        <v>125</v>
      </c>
      <c r="B68" s="62">
        <v>923</v>
      </c>
      <c r="C68" s="63" t="s">
        <v>92</v>
      </c>
      <c r="D68" s="63" t="s">
        <v>108</v>
      </c>
      <c r="E68" s="64" t="s">
        <v>145</v>
      </c>
      <c r="F68" s="63" t="s">
        <v>126</v>
      </c>
      <c r="G68" s="66">
        <f aca="true" t="shared" si="37" ref="G68:N68">G69</f>
        <v>95</v>
      </c>
      <c r="H68" s="66">
        <f t="shared" si="37"/>
        <v>0</v>
      </c>
      <c r="I68" s="66">
        <f t="shared" si="37"/>
        <v>95</v>
      </c>
      <c r="J68" s="66">
        <f t="shared" si="37"/>
        <v>0</v>
      </c>
      <c r="K68" s="84">
        <f t="shared" si="37"/>
        <v>95</v>
      </c>
      <c r="L68" s="84">
        <f t="shared" si="37"/>
        <v>0</v>
      </c>
      <c r="M68" s="84">
        <f t="shared" si="37"/>
        <v>95</v>
      </c>
      <c r="N68" s="84">
        <f t="shared" si="37"/>
        <v>0</v>
      </c>
      <c r="O68" s="66">
        <f>M68/G68*100</f>
        <v>100</v>
      </c>
      <c r="P68" s="66">
        <f>M68/K68*100</f>
        <v>100</v>
      </c>
    </row>
    <row r="69" spans="1:16" ht="15.75">
      <c r="A69" s="61" t="s">
        <v>15</v>
      </c>
      <c r="B69" s="62">
        <v>923</v>
      </c>
      <c r="C69" s="63" t="s">
        <v>92</v>
      </c>
      <c r="D69" s="63" t="s">
        <v>108</v>
      </c>
      <c r="E69" s="64" t="s">
        <v>145</v>
      </c>
      <c r="F69" s="63" t="s">
        <v>88</v>
      </c>
      <c r="G69" s="66">
        <f>124-29</f>
        <v>95</v>
      </c>
      <c r="H69" s="66"/>
      <c r="I69" s="66">
        <f>124-29</f>
        <v>95</v>
      </c>
      <c r="J69" s="66"/>
      <c r="K69" s="84">
        <v>95</v>
      </c>
      <c r="L69" s="84"/>
      <c r="M69" s="84">
        <v>95</v>
      </c>
      <c r="N69" s="84"/>
      <c r="O69" s="66">
        <f>M69/G69*100</f>
        <v>100</v>
      </c>
      <c r="P69" s="66">
        <f>M69/K69*100</f>
        <v>100</v>
      </c>
    </row>
    <row r="70" spans="1:16" ht="15.75">
      <c r="A70" s="61" t="s">
        <v>103</v>
      </c>
      <c r="B70" s="62">
        <v>923</v>
      </c>
      <c r="C70" s="63" t="s">
        <v>92</v>
      </c>
      <c r="D70" s="63" t="s">
        <v>108</v>
      </c>
      <c r="E70" s="64" t="s">
        <v>145</v>
      </c>
      <c r="F70" s="63" t="s">
        <v>104</v>
      </c>
      <c r="G70" s="66">
        <f aca="true" t="shared" si="38" ref="G70:N70">G71</f>
        <v>1497</v>
      </c>
      <c r="H70" s="66">
        <f t="shared" si="38"/>
        <v>0</v>
      </c>
      <c r="I70" s="66">
        <f t="shared" si="38"/>
        <v>1497</v>
      </c>
      <c r="J70" s="66">
        <f t="shared" si="38"/>
        <v>0</v>
      </c>
      <c r="K70" s="84">
        <f t="shared" si="38"/>
        <v>1496</v>
      </c>
      <c r="L70" s="84">
        <f t="shared" si="38"/>
        <v>0</v>
      </c>
      <c r="M70" s="84">
        <f t="shared" si="38"/>
        <v>1496</v>
      </c>
      <c r="N70" s="84">
        <f t="shared" si="38"/>
        <v>0</v>
      </c>
      <c r="O70" s="66">
        <f aca="true" t="shared" si="39" ref="O70:O97">M70/G70*100</f>
        <v>100</v>
      </c>
      <c r="P70" s="66">
        <f aca="true" t="shared" si="40" ref="P70:P97">M70/K70*100</f>
        <v>100</v>
      </c>
    </row>
    <row r="71" spans="1:16" ht="15.75">
      <c r="A71" s="61" t="s">
        <v>79</v>
      </c>
      <c r="B71" s="62">
        <v>923</v>
      </c>
      <c r="C71" s="63" t="s">
        <v>92</v>
      </c>
      <c r="D71" s="63" t="s">
        <v>108</v>
      </c>
      <c r="E71" s="64" t="s">
        <v>145</v>
      </c>
      <c r="F71" s="63" t="s">
        <v>106</v>
      </c>
      <c r="G71" s="115">
        <v>1497</v>
      </c>
      <c r="H71" s="115"/>
      <c r="I71" s="115">
        <v>1497</v>
      </c>
      <c r="J71" s="66"/>
      <c r="K71" s="84">
        <f>1497-1</f>
        <v>1496</v>
      </c>
      <c r="L71" s="84"/>
      <c r="M71" s="84">
        <f>1496+1-1</f>
        <v>1496</v>
      </c>
      <c r="N71" s="84"/>
      <c r="O71" s="66">
        <f t="shared" si="39"/>
        <v>100</v>
      </c>
      <c r="P71" s="66">
        <f t="shared" si="40"/>
        <v>100</v>
      </c>
    </row>
    <row r="72" spans="1:16" ht="31.5">
      <c r="A72" s="61" t="s">
        <v>155</v>
      </c>
      <c r="B72" s="62">
        <v>923</v>
      </c>
      <c r="C72" s="63" t="s">
        <v>92</v>
      </c>
      <c r="D72" s="63" t="s">
        <v>108</v>
      </c>
      <c r="E72" s="64" t="s">
        <v>16</v>
      </c>
      <c r="F72" s="63"/>
      <c r="G72" s="66">
        <f aca="true" t="shared" si="41" ref="G72:N72">G80+G73</f>
        <v>120751</v>
      </c>
      <c r="H72" s="66">
        <f t="shared" si="41"/>
        <v>0</v>
      </c>
      <c r="I72" s="115">
        <f t="shared" si="41"/>
        <v>120751</v>
      </c>
      <c r="J72" s="115">
        <f t="shared" si="41"/>
        <v>0</v>
      </c>
      <c r="K72" s="115">
        <f t="shared" si="41"/>
        <v>118037</v>
      </c>
      <c r="L72" s="115">
        <f t="shared" si="41"/>
        <v>0</v>
      </c>
      <c r="M72" s="84">
        <f t="shared" si="41"/>
        <v>117787</v>
      </c>
      <c r="N72" s="84">
        <f t="shared" si="41"/>
        <v>0</v>
      </c>
      <c r="O72" s="66">
        <f t="shared" si="39"/>
        <v>98</v>
      </c>
      <c r="P72" s="66">
        <f t="shared" si="40"/>
        <v>100</v>
      </c>
    </row>
    <row r="73" spans="1:16" ht="31.5">
      <c r="A73" s="61" t="s">
        <v>17</v>
      </c>
      <c r="B73" s="62">
        <v>923</v>
      </c>
      <c r="C73" s="63" t="s">
        <v>92</v>
      </c>
      <c r="D73" s="63" t="s">
        <v>108</v>
      </c>
      <c r="E73" s="64" t="s">
        <v>18</v>
      </c>
      <c r="F73" s="63"/>
      <c r="G73" s="66">
        <f aca="true" t="shared" si="42" ref="G73:N73">G74+G76+G78</f>
        <v>15996</v>
      </c>
      <c r="H73" s="66">
        <f t="shared" si="42"/>
        <v>0</v>
      </c>
      <c r="I73" s="115">
        <f t="shared" si="42"/>
        <v>15996</v>
      </c>
      <c r="J73" s="115">
        <f t="shared" si="42"/>
        <v>0</v>
      </c>
      <c r="K73" s="115">
        <f t="shared" si="42"/>
        <v>15006</v>
      </c>
      <c r="L73" s="115">
        <f t="shared" si="42"/>
        <v>0</v>
      </c>
      <c r="M73" s="84">
        <f t="shared" si="42"/>
        <v>14939</v>
      </c>
      <c r="N73" s="84">
        <f t="shared" si="42"/>
        <v>0</v>
      </c>
      <c r="O73" s="66">
        <f t="shared" si="39"/>
        <v>93</v>
      </c>
      <c r="P73" s="66">
        <f t="shared" si="40"/>
        <v>100</v>
      </c>
    </row>
    <row r="74" spans="1:16" ht="94.5">
      <c r="A74" s="61" t="s">
        <v>96</v>
      </c>
      <c r="B74" s="62">
        <v>923</v>
      </c>
      <c r="C74" s="63" t="s">
        <v>92</v>
      </c>
      <c r="D74" s="63" t="s">
        <v>108</v>
      </c>
      <c r="E74" s="64" t="s">
        <v>18</v>
      </c>
      <c r="F74" s="63" t="s">
        <v>97</v>
      </c>
      <c r="G74" s="66">
        <f aca="true" t="shared" si="43" ref="G74:N74">G75</f>
        <v>13388</v>
      </c>
      <c r="H74" s="66">
        <f t="shared" si="43"/>
        <v>0</v>
      </c>
      <c r="I74" s="66">
        <f t="shared" si="43"/>
        <v>13388</v>
      </c>
      <c r="J74" s="66">
        <f t="shared" si="43"/>
        <v>0</v>
      </c>
      <c r="K74" s="84">
        <f t="shared" si="43"/>
        <v>12537</v>
      </c>
      <c r="L74" s="84">
        <f t="shared" si="43"/>
        <v>0</v>
      </c>
      <c r="M74" s="115">
        <f t="shared" si="43"/>
        <v>12527</v>
      </c>
      <c r="N74" s="84">
        <f t="shared" si="43"/>
        <v>0</v>
      </c>
      <c r="O74" s="66">
        <f t="shared" si="39"/>
        <v>94</v>
      </c>
      <c r="P74" s="66">
        <f t="shared" si="40"/>
        <v>100</v>
      </c>
    </row>
    <row r="75" spans="1:16" ht="31.5">
      <c r="A75" s="61" t="s">
        <v>146</v>
      </c>
      <c r="B75" s="62">
        <v>923</v>
      </c>
      <c r="C75" s="63" t="s">
        <v>92</v>
      </c>
      <c r="D75" s="63" t="s">
        <v>108</v>
      </c>
      <c r="E75" s="64" t="s">
        <v>18</v>
      </c>
      <c r="F75" s="63" t="s">
        <v>147</v>
      </c>
      <c r="G75" s="66">
        <v>13388</v>
      </c>
      <c r="H75" s="66"/>
      <c r="I75" s="66">
        <v>13388</v>
      </c>
      <c r="J75" s="66"/>
      <c r="K75" s="84">
        <v>12537</v>
      </c>
      <c r="L75" s="84"/>
      <c r="M75" s="115">
        <v>12527</v>
      </c>
      <c r="N75" s="84"/>
      <c r="O75" s="66">
        <f t="shared" si="39"/>
        <v>94</v>
      </c>
      <c r="P75" s="66">
        <f t="shared" si="40"/>
        <v>100</v>
      </c>
    </row>
    <row r="76" spans="1:16" ht="31.5">
      <c r="A76" s="61" t="s">
        <v>99</v>
      </c>
      <c r="B76" s="62">
        <v>923</v>
      </c>
      <c r="C76" s="63" t="s">
        <v>92</v>
      </c>
      <c r="D76" s="63" t="s">
        <v>108</v>
      </c>
      <c r="E76" s="64" t="s">
        <v>18</v>
      </c>
      <c r="F76" s="63" t="s">
        <v>100</v>
      </c>
      <c r="G76" s="66">
        <f aca="true" t="shared" si="44" ref="G76:N76">G77</f>
        <v>2585</v>
      </c>
      <c r="H76" s="66">
        <f t="shared" si="44"/>
        <v>0</v>
      </c>
      <c r="I76" s="66">
        <f t="shared" si="44"/>
        <v>2585</v>
      </c>
      <c r="J76" s="66">
        <f t="shared" si="44"/>
        <v>0</v>
      </c>
      <c r="K76" s="84">
        <f t="shared" si="44"/>
        <v>2446</v>
      </c>
      <c r="L76" s="84">
        <f t="shared" si="44"/>
        <v>0</v>
      </c>
      <c r="M76" s="84">
        <f t="shared" si="44"/>
        <v>2389</v>
      </c>
      <c r="N76" s="84">
        <f t="shared" si="44"/>
        <v>0</v>
      </c>
      <c r="O76" s="66">
        <f t="shared" si="39"/>
        <v>92</v>
      </c>
      <c r="P76" s="66">
        <f t="shared" si="40"/>
        <v>98</v>
      </c>
    </row>
    <row r="77" spans="1:16" ht="47.25">
      <c r="A77" s="61" t="s">
        <v>101</v>
      </c>
      <c r="B77" s="62">
        <v>923</v>
      </c>
      <c r="C77" s="63" t="s">
        <v>92</v>
      </c>
      <c r="D77" s="63" t="s">
        <v>108</v>
      </c>
      <c r="E77" s="64" t="s">
        <v>18</v>
      </c>
      <c r="F77" s="63" t="s">
        <v>102</v>
      </c>
      <c r="G77" s="66">
        <f>2588-3</f>
        <v>2585</v>
      </c>
      <c r="H77" s="66"/>
      <c r="I77" s="66">
        <f>2588-3</f>
        <v>2585</v>
      </c>
      <c r="J77" s="66"/>
      <c r="K77" s="137">
        <f>2447-1</f>
        <v>2446</v>
      </c>
      <c r="L77" s="84"/>
      <c r="M77" s="84">
        <v>2389</v>
      </c>
      <c r="N77" s="84"/>
      <c r="O77" s="66">
        <f t="shared" si="39"/>
        <v>92</v>
      </c>
      <c r="P77" s="66">
        <f t="shared" si="40"/>
        <v>98</v>
      </c>
    </row>
    <row r="78" spans="1:16" ht="15.75">
      <c r="A78" s="61" t="s">
        <v>103</v>
      </c>
      <c r="B78" s="62">
        <v>923</v>
      </c>
      <c r="C78" s="63" t="s">
        <v>92</v>
      </c>
      <c r="D78" s="63" t="s">
        <v>108</v>
      </c>
      <c r="E78" s="64" t="s">
        <v>18</v>
      </c>
      <c r="F78" s="63" t="s">
        <v>104</v>
      </c>
      <c r="G78" s="66">
        <f aca="true" t="shared" si="45" ref="G78:N78">G79</f>
        <v>23</v>
      </c>
      <c r="H78" s="66">
        <f t="shared" si="45"/>
        <v>0</v>
      </c>
      <c r="I78" s="66">
        <f t="shared" si="45"/>
        <v>23</v>
      </c>
      <c r="J78" s="66">
        <f t="shared" si="45"/>
        <v>0</v>
      </c>
      <c r="K78" s="84">
        <f t="shared" si="45"/>
        <v>23</v>
      </c>
      <c r="L78" s="84">
        <f t="shared" si="45"/>
        <v>0</v>
      </c>
      <c r="M78" s="84">
        <f t="shared" si="45"/>
        <v>23</v>
      </c>
      <c r="N78" s="84">
        <f t="shared" si="45"/>
        <v>0</v>
      </c>
      <c r="O78" s="66">
        <f t="shared" si="39"/>
        <v>100</v>
      </c>
      <c r="P78" s="66">
        <f t="shared" si="40"/>
        <v>100</v>
      </c>
    </row>
    <row r="79" spans="1:16" ht="15.75">
      <c r="A79" s="61" t="s">
        <v>105</v>
      </c>
      <c r="B79" s="62">
        <v>923</v>
      </c>
      <c r="C79" s="63" t="s">
        <v>92</v>
      </c>
      <c r="D79" s="63" t="s">
        <v>108</v>
      </c>
      <c r="E79" s="64" t="s">
        <v>18</v>
      </c>
      <c r="F79" s="63" t="s">
        <v>106</v>
      </c>
      <c r="G79" s="66">
        <f>34-11</f>
        <v>23</v>
      </c>
      <c r="H79" s="66"/>
      <c r="I79" s="66">
        <f>34-11</f>
        <v>23</v>
      </c>
      <c r="J79" s="66"/>
      <c r="K79" s="84">
        <v>23</v>
      </c>
      <c r="L79" s="84"/>
      <c r="M79" s="84">
        <v>23</v>
      </c>
      <c r="N79" s="84"/>
      <c r="O79" s="66">
        <f t="shared" si="39"/>
        <v>100</v>
      </c>
      <c r="P79" s="66">
        <f t="shared" si="40"/>
        <v>100</v>
      </c>
    </row>
    <row r="80" spans="1:21" ht="47.25">
      <c r="A80" s="61" t="s">
        <v>19</v>
      </c>
      <c r="B80" s="62">
        <v>923</v>
      </c>
      <c r="C80" s="63" t="s">
        <v>92</v>
      </c>
      <c r="D80" s="63" t="s">
        <v>108</v>
      </c>
      <c r="E80" s="64" t="s">
        <v>20</v>
      </c>
      <c r="F80" s="63"/>
      <c r="G80" s="65">
        <f aca="true" t="shared" si="46" ref="G80:N80">G81+G83+G85</f>
        <v>104755</v>
      </c>
      <c r="H80" s="65">
        <f t="shared" si="46"/>
        <v>0</v>
      </c>
      <c r="I80" s="65">
        <f t="shared" si="46"/>
        <v>104755</v>
      </c>
      <c r="J80" s="65">
        <f t="shared" si="46"/>
        <v>0</v>
      </c>
      <c r="K80" s="83">
        <f t="shared" si="46"/>
        <v>103031</v>
      </c>
      <c r="L80" s="83">
        <f t="shared" si="46"/>
        <v>0</v>
      </c>
      <c r="M80" s="83">
        <f t="shared" si="46"/>
        <v>102848</v>
      </c>
      <c r="N80" s="83">
        <f t="shared" si="46"/>
        <v>0</v>
      </c>
      <c r="O80" s="66">
        <f t="shared" si="39"/>
        <v>98</v>
      </c>
      <c r="P80" s="66">
        <f t="shared" si="40"/>
        <v>100</v>
      </c>
      <c r="R80" s="173">
        <f>G80+G42+G57</f>
        <v>106627</v>
      </c>
      <c r="S80" s="173">
        <f>H87-H98</f>
        <v>4583</v>
      </c>
      <c r="T80" s="173">
        <f>M80+M57+M46+M40+218</f>
        <v>105307</v>
      </c>
      <c r="U80" s="173">
        <f>N87-N98</f>
        <v>4026</v>
      </c>
    </row>
    <row r="81" spans="1:16" ht="94.5">
      <c r="A81" s="61" t="s">
        <v>96</v>
      </c>
      <c r="B81" s="62">
        <v>923</v>
      </c>
      <c r="C81" s="63" t="s">
        <v>92</v>
      </c>
      <c r="D81" s="63" t="s">
        <v>108</v>
      </c>
      <c r="E81" s="64" t="s">
        <v>20</v>
      </c>
      <c r="F81" s="63" t="s">
        <v>97</v>
      </c>
      <c r="G81" s="66">
        <f aca="true" t="shared" si="47" ref="G81:N81">G82</f>
        <v>55954</v>
      </c>
      <c r="H81" s="66">
        <f t="shared" si="47"/>
        <v>0</v>
      </c>
      <c r="I81" s="66">
        <f t="shared" si="47"/>
        <v>55954</v>
      </c>
      <c r="J81" s="66">
        <f t="shared" si="47"/>
        <v>0</v>
      </c>
      <c r="K81" s="84">
        <f t="shared" si="47"/>
        <v>55954</v>
      </c>
      <c r="L81" s="84">
        <f t="shared" si="47"/>
        <v>0</v>
      </c>
      <c r="M81" s="84">
        <f t="shared" si="47"/>
        <v>55934</v>
      </c>
      <c r="N81" s="84">
        <f t="shared" si="47"/>
        <v>0</v>
      </c>
      <c r="O81" s="66">
        <f t="shared" si="39"/>
        <v>100</v>
      </c>
      <c r="P81" s="66">
        <f t="shared" si="40"/>
        <v>100</v>
      </c>
    </row>
    <row r="82" spans="1:16" ht="31.5">
      <c r="A82" s="61" t="s">
        <v>146</v>
      </c>
      <c r="B82" s="62">
        <v>923</v>
      </c>
      <c r="C82" s="63" t="s">
        <v>92</v>
      </c>
      <c r="D82" s="63" t="s">
        <v>108</v>
      </c>
      <c r="E82" s="64" t="s">
        <v>20</v>
      </c>
      <c r="F82" s="63" t="s">
        <v>147</v>
      </c>
      <c r="G82" s="66">
        <v>55954</v>
      </c>
      <c r="H82" s="66"/>
      <c r="I82" s="66">
        <v>55954</v>
      </c>
      <c r="J82" s="66"/>
      <c r="K82" s="84">
        <v>55954</v>
      </c>
      <c r="L82" s="84"/>
      <c r="M82" s="84">
        <v>55934</v>
      </c>
      <c r="N82" s="84"/>
      <c r="O82" s="66">
        <f t="shared" si="39"/>
        <v>100</v>
      </c>
      <c r="P82" s="66">
        <f t="shared" si="40"/>
        <v>100</v>
      </c>
    </row>
    <row r="83" spans="1:16" ht="31.5">
      <c r="A83" s="61" t="s">
        <v>99</v>
      </c>
      <c r="B83" s="62">
        <v>923</v>
      </c>
      <c r="C83" s="63" t="s">
        <v>92</v>
      </c>
      <c r="D83" s="63" t="s">
        <v>108</v>
      </c>
      <c r="E83" s="64" t="s">
        <v>20</v>
      </c>
      <c r="F83" s="63" t="s">
        <v>100</v>
      </c>
      <c r="G83" s="66">
        <f aca="true" t="shared" si="48" ref="G83:N83">G84</f>
        <v>48427</v>
      </c>
      <c r="H83" s="66">
        <f t="shared" si="48"/>
        <v>0</v>
      </c>
      <c r="I83" s="66">
        <f t="shared" si="48"/>
        <v>48427</v>
      </c>
      <c r="J83" s="66">
        <f t="shared" si="48"/>
        <v>0</v>
      </c>
      <c r="K83" s="84">
        <f t="shared" si="48"/>
        <v>46703</v>
      </c>
      <c r="L83" s="84">
        <f t="shared" si="48"/>
        <v>0</v>
      </c>
      <c r="M83" s="84">
        <f t="shared" si="48"/>
        <v>46540</v>
      </c>
      <c r="N83" s="84">
        <f t="shared" si="48"/>
        <v>0</v>
      </c>
      <c r="O83" s="66">
        <f t="shared" si="39"/>
        <v>96</v>
      </c>
      <c r="P83" s="66">
        <f t="shared" si="40"/>
        <v>100</v>
      </c>
    </row>
    <row r="84" spans="1:16" ht="47.25">
      <c r="A84" s="61" t="s">
        <v>101</v>
      </c>
      <c r="B84" s="62">
        <v>923</v>
      </c>
      <c r="C84" s="63" t="s">
        <v>92</v>
      </c>
      <c r="D84" s="63" t="s">
        <v>108</v>
      </c>
      <c r="E84" s="64" t="s">
        <v>20</v>
      </c>
      <c r="F84" s="63" t="s">
        <v>102</v>
      </c>
      <c r="G84" s="66">
        <f>49613+384-254-1316</f>
        <v>48427</v>
      </c>
      <c r="H84" s="66"/>
      <c r="I84" s="66">
        <f>49613+384-254-1316</f>
        <v>48427</v>
      </c>
      <c r="J84" s="66"/>
      <c r="K84" s="84">
        <f>46703</f>
        <v>46703</v>
      </c>
      <c r="L84" s="84"/>
      <c r="M84" s="84">
        <v>46540</v>
      </c>
      <c r="N84" s="84"/>
      <c r="O84" s="66">
        <f t="shared" si="39"/>
        <v>96</v>
      </c>
      <c r="P84" s="66">
        <f t="shared" si="40"/>
        <v>100</v>
      </c>
    </row>
    <row r="85" spans="1:16" ht="15.75">
      <c r="A85" s="61" t="s">
        <v>103</v>
      </c>
      <c r="B85" s="62">
        <v>923</v>
      </c>
      <c r="C85" s="63" t="s">
        <v>92</v>
      </c>
      <c r="D85" s="63" t="s">
        <v>108</v>
      </c>
      <c r="E85" s="64" t="s">
        <v>20</v>
      </c>
      <c r="F85" s="63" t="s">
        <v>104</v>
      </c>
      <c r="G85" s="66">
        <f aca="true" t="shared" si="49" ref="G85:N85">G86</f>
        <v>374</v>
      </c>
      <c r="H85" s="66">
        <f t="shared" si="49"/>
        <v>0</v>
      </c>
      <c r="I85" s="66">
        <f t="shared" si="49"/>
        <v>374</v>
      </c>
      <c r="J85" s="66">
        <f t="shared" si="49"/>
        <v>0</v>
      </c>
      <c r="K85" s="84">
        <f t="shared" si="49"/>
        <v>374</v>
      </c>
      <c r="L85" s="84">
        <f t="shared" si="49"/>
        <v>0</v>
      </c>
      <c r="M85" s="84">
        <f t="shared" si="49"/>
        <v>374</v>
      </c>
      <c r="N85" s="84">
        <f t="shared" si="49"/>
        <v>0</v>
      </c>
      <c r="O85" s="66">
        <f t="shared" si="39"/>
        <v>100</v>
      </c>
      <c r="P85" s="66">
        <f t="shared" si="40"/>
        <v>100</v>
      </c>
    </row>
    <row r="86" spans="1:16" ht="15.75">
      <c r="A86" s="61" t="s">
        <v>105</v>
      </c>
      <c r="B86" s="62">
        <v>923</v>
      </c>
      <c r="C86" s="63" t="s">
        <v>92</v>
      </c>
      <c r="D86" s="63" t="s">
        <v>108</v>
      </c>
      <c r="E86" s="64" t="s">
        <v>20</v>
      </c>
      <c r="F86" s="63" t="s">
        <v>106</v>
      </c>
      <c r="G86" s="66">
        <f>364+10</f>
        <v>374</v>
      </c>
      <c r="H86" s="66"/>
      <c r="I86" s="66">
        <f>364+10</f>
        <v>374</v>
      </c>
      <c r="J86" s="66"/>
      <c r="K86" s="84">
        <v>374</v>
      </c>
      <c r="L86" s="84"/>
      <c r="M86" s="84">
        <v>374</v>
      </c>
      <c r="N86" s="84"/>
      <c r="O86" s="66">
        <f t="shared" si="39"/>
        <v>100</v>
      </c>
      <c r="P86" s="66">
        <f t="shared" si="40"/>
        <v>100</v>
      </c>
    </row>
    <row r="87" spans="1:16" ht="15.75">
      <c r="A87" s="61" t="s">
        <v>127</v>
      </c>
      <c r="B87" s="62">
        <v>923</v>
      </c>
      <c r="C87" s="63" t="s">
        <v>92</v>
      </c>
      <c r="D87" s="63" t="s">
        <v>108</v>
      </c>
      <c r="E87" s="64" t="s">
        <v>128</v>
      </c>
      <c r="F87" s="63"/>
      <c r="G87" s="66">
        <f aca="true" t="shared" si="50" ref="G87:N87">G115+G101+G108+G93+G88+G120+G98</f>
        <v>4590</v>
      </c>
      <c r="H87" s="66">
        <f t="shared" si="50"/>
        <v>4590</v>
      </c>
      <c r="I87" s="66">
        <f t="shared" si="50"/>
        <v>4590</v>
      </c>
      <c r="J87" s="66">
        <f t="shared" si="50"/>
        <v>4590</v>
      </c>
      <c r="K87" s="84">
        <f t="shared" si="50"/>
        <v>4033</v>
      </c>
      <c r="L87" s="84">
        <f t="shared" si="50"/>
        <v>4033</v>
      </c>
      <c r="M87" s="84">
        <f t="shared" si="50"/>
        <v>4033</v>
      </c>
      <c r="N87" s="84">
        <f t="shared" si="50"/>
        <v>4033</v>
      </c>
      <c r="O87" s="66">
        <f t="shared" si="39"/>
        <v>88</v>
      </c>
      <c r="P87" s="66">
        <f t="shared" si="40"/>
        <v>100</v>
      </c>
    </row>
    <row r="88" spans="1:16" ht="31.5">
      <c r="A88" s="61" t="s">
        <v>129</v>
      </c>
      <c r="B88" s="62">
        <v>923</v>
      </c>
      <c r="C88" s="63" t="s">
        <v>92</v>
      </c>
      <c r="D88" s="63" t="s">
        <v>108</v>
      </c>
      <c r="E88" s="64" t="s">
        <v>130</v>
      </c>
      <c r="F88" s="63"/>
      <c r="G88" s="66">
        <f>G89+G91</f>
        <v>319</v>
      </c>
      <c r="H88" s="66">
        <f aca="true" t="shared" si="51" ref="H88:N88">H89+H91</f>
        <v>319</v>
      </c>
      <c r="I88" s="66">
        <f t="shared" si="51"/>
        <v>319</v>
      </c>
      <c r="J88" s="66">
        <f t="shared" si="51"/>
        <v>319</v>
      </c>
      <c r="K88" s="84">
        <f t="shared" si="51"/>
        <v>306</v>
      </c>
      <c r="L88" s="84">
        <f t="shared" si="51"/>
        <v>306</v>
      </c>
      <c r="M88" s="84">
        <f t="shared" si="51"/>
        <v>306</v>
      </c>
      <c r="N88" s="84">
        <f t="shared" si="51"/>
        <v>306</v>
      </c>
      <c r="O88" s="66">
        <f t="shared" si="39"/>
        <v>96</v>
      </c>
      <c r="P88" s="66">
        <f t="shared" si="40"/>
        <v>100</v>
      </c>
    </row>
    <row r="89" spans="1:16" ht="31.5">
      <c r="A89" s="61" t="s">
        <v>99</v>
      </c>
      <c r="B89" s="62">
        <v>923</v>
      </c>
      <c r="C89" s="63" t="s">
        <v>92</v>
      </c>
      <c r="D89" s="63" t="s">
        <v>108</v>
      </c>
      <c r="E89" s="64" t="s">
        <v>130</v>
      </c>
      <c r="F89" s="63" t="s">
        <v>100</v>
      </c>
      <c r="G89" s="66">
        <f aca="true" t="shared" si="52" ref="G89:N89">G90</f>
        <v>316</v>
      </c>
      <c r="H89" s="66">
        <f t="shared" si="52"/>
        <v>316</v>
      </c>
      <c r="I89" s="66">
        <f t="shared" si="52"/>
        <v>316</v>
      </c>
      <c r="J89" s="66">
        <f t="shared" si="52"/>
        <v>316</v>
      </c>
      <c r="K89" s="84">
        <f t="shared" si="52"/>
        <v>303</v>
      </c>
      <c r="L89" s="84">
        <f t="shared" si="52"/>
        <v>303</v>
      </c>
      <c r="M89" s="84">
        <f t="shared" si="52"/>
        <v>303</v>
      </c>
      <c r="N89" s="84">
        <f t="shared" si="52"/>
        <v>303</v>
      </c>
      <c r="O89" s="66">
        <f t="shared" si="39"/>
        <v>96</v>
      </c>
      <c r="P89" s="66">
        <f t="shared" si="40"/>
        <v>100</v>
      </c>
    </row>
    <row r="90" spans="1:16" ht="47.25">
      <c r="A90" s="61" t="s">
        <v>101</v>
      </c>
      <c r="B90" s="62">
        <v>923</v>
      </c>
      <c r="C90" s="63" t="s">
        <v>92</v>
      </c>
      <c r="D90" s="63" t="s">
        <v>108</v>
      </c>
      <c r="E90" s="64" t="s">
        <v>130</v>
      </c>
      <c r="F90" s="63" t="s">
        <v>102</v>
      </c>
      <c r="G90" s="66">
        <v>316</v>
      </c>
      <c r="H90" s="66">
        <f>G90</f>
        <v>316</v>
      </c>
      <c r="I90" s="66">
        <v>316</v>
      </c>
      <c r="J90" s="66">
        <f>I90</f>
        <v>316</v>
      </c>
      <c r="K90" s="84">
        <v>303</v>
      </c>
      <c r="L90" s="84">
        <f>K90</f>
        <v>303</v>
      </c>
      <c r="M90" s="84">
        <v>303</v>
      </c>
      <c r="N90" s="84">
        <f>M90</f>
        <v>303</v>
      </c>
      <c r="O90" s="66">
        <f t="shared" si="39"/>
        <v>96</v>
      </c>
      <c r="P90" s="66">
        <f t="shared" si="40"/>
        <v>100</v>
      </c>
    </row>
    <row r="91" spans="1:16" ht="15.75">
      <c r="A91" s="61" t="s">
        <v>103</v>
      </c>
      <c r="B91" s="62">
        <v>923</v>
      </c>
      <c r="C91" s="63" t="s">
        <v>92</v>
      </c>
      <c r="D91" s="63" t="s">
        <v>108</v>
      </c>
      <c r="E91" s="64" t="s">
        <v>130</v>
      </c>
      <c r="F91" s="63" t="s">
        <v>104</v>
      </c>
      <c r="G91" s="66">
        <f aca="true" t="shared" si="53" ref="G91:N91">G92</f>
        <v>3</v>
      </c>
      <c r="H91" s="66">
        <f t="shared" si="53"/>
        <v>3</v>
      </c>
      <c r="I91" s="66">
        <f t="shared" si="53"/>
        <v>3</v>
      </c>
      <c r="J91" s="115">
        <f t="shared" si="53"/>
        <v>3</v>
      </c>
      <c r="K91" s="115">
        <f t="shared" si="53"/>
        <v>3</v>
      </c>
      <c r="L91" s="84">
        <f t="shared" si="53"/>
        <v>3</v>
      </c>
      <c r="M91" s="84">
        <f t="shared" si="53"/>
        <v>3</v>
      </c>
      <c r="N91" s="84">
        <f t="shared" si="53"/>
        <v>3</v>
      </c>
      <c r="O91" s="66">
        <f t="shared" si="39"/>
        <v>100</v>
      </c>
      <c r="P91" s="66">
        <f t="shared" si="40"/>
        <v>100</v>
      </c>
    </row>
    <row r="92" spans="1:16" ht="15.75">
      <c r="A92" s="61" t="s">
        <v>105</v>
      </c>
      <c r="B92" s="62">
        <v>923</v>
      </c>
      <c r="C92" s="63" t="s">
        <v>92</v>
      </c>
      <c r="D92" s="63" t="s">
        <v>108</v>
      </c>
      <c r="E92" s="64" t="s">
        <v>130</v>
      </c>
      <c r="F92" s="63" t="s">
        <v>106</v>
      </c>
      <c r="G92" s="66">
        <v>3</v>
      </c>
      <c r="H92" s="66">
        <f>G92</f>
        <v>3</v>
      </c>
      <c r="I92" s="66">
        <v>3</v>
      </c>
      <c r="J92" s="66">
        <f>I92</f>
        <v>3</v>
      </c>
      <c r="K92" s="84">
        <v>3</v>
      </c>
      <c r="L92" s="84">
        <f>K92</f>
        <v>3</v>
      </c>
      <c r="M92" s="84">
        <v>3</v>
      </c>
      <c r="N92" s="84">
        <f>M92</f>
        <v>3</v>
      </c>
      <c r="O92" s="66">
        <f t="shared" si="39"/>
        <v>100</v>
      </c>
      <c r="P92" s="66">
        <f t="shared" si="40"/>
        <v>100</v>
      </c>
    </row>
    <row r="93" spans="1:16" ht="31.5">
      <c r="A93" s="61" t="s">
        <v>131</v>
      </c>
      <c r="B93" s="62">
        <v>923</v>
      </c>
      <c r="C93" s="63" t="s">
        <v>92</v>
      </c>
      <c r="D93" s="63" t="s">
        <v>108</v>
      </c>
      <c r="E93" s="64" t="s">
        <v>132</v>
      </c>
      <c r="F93" s="63"/>
      <c r="G93" s="66">
        <f aca="true" t="shared" si="54" ref="G93:N93">G94+G96</f>
        <v>117</v>
      </c>
      <c r="H93" s="66">
        <f t="shared" si="54"/>
        <v>117</v>
      </c>
      <c r="I93" s="66">
        <f t="shared" si="54"/>
        <v>117</v>
      </c>
      <c r="J93" s="66">
        <f t="shared" si="54"/>
        <v>117</v>
      </c>
      <c r="K93" s="84">
        <f t="shared" si="54"/>
        <v>114</v>
      </c>
      <c r="L93" s="84">
        <f t="shared" si="54"/>
        <v>114</v>
      </c>
      <c r="M93" s="84">
        <f t="shared" si="54"/>
        <v>114</v>
      </c>
      <c r="N93" s="84">
        <f t="shared" si="54"/>
        <v>114</v>
      </c>
      <c r="O93" s="66">
        <f t="shared" si="39"/>
        <v>97</v>
      </c>
      <c r="P93" s="66">
        <f t="shared" si="40"/>
        <v>100</v>
      </c>
    </row>
    <row r="94" spans="1:16" ht="94.5">
      <c r="A94" s="61" t="s">
        <v>96</v>
      </c>
      <c r="B94" s="62">
        <v>923</v>
      </c>
      <c r="C94" s="63" t="s">
        <v>92</v>
      </c>
      <c r="D94" s="63" t="s">
        <v>108</v>
      </c>
      <c r="E94" s="64" t="s">
        <v>132</v>
      </c>
      <c r="F94" s="63" t="s">
        <v>97</v>
      </c>
      <c r="G94" s="66">
        <f aca="true" t="shared" si="55" ref="G94:N94">G95</f>
        <v>78</v>
      </c>
      <c r="H94" s="66">
        <f t="shared" si="55"/>
        <v>78</v>
      </c>
      <c r="I94" s="66">
        <f t="shared" si="55"/>
        <v>78</v>
      </c>
      <c r="J94" s="66">
        <f t="shared" si="55"/>
        <v>78</v>
      </c>
      <c r="K94" s="84">
        <f t="shared" si="55"/>
        <v>78</v>
      </c>
      <c r="L94" s="84">
        <f t="shared" si="55"/>
        <v>78</v>
      </c>
      <c r="M94" s="84">
        <f t="shared" si="55"/>
        <v>78</v>
      </c>
      <c r="N94" s="84">
        <f t="shared" si="55"/>
        <v>78</v>
      </c>
      <c r="O94" s="66">
        <f t="shared" si="39"/>
        <v>100</v>
      </c>
      <c r="P94" s="66">
        <f t="shared" si="40"/>
        <v>100</v>
      </c>
    </row>
    <row r="95" spans="1:16" ht="31.5">
      <c r="A95" s="61" t="s">
        <v>146</v>
      </c>
      <c r="B95" s="62">
        <v>923</v>
      </c>
      <c r="C95" s="63" t="s">
        <v>92</v>
      </c>
      <c r="D95" s="63" t="s">
        <v>108</v>
      </c>
      <c r="E95" s="64" t="s">
        <v>132</v>
      </c>
      <c r="F95" s="63" t="s">
        <v>147</v>
      </c>
      <c r="G95" s="66">
        <v>78</v>
      </c>
      <c r="H95" s="66">
        <f>G95</f>
        <v>78</v>
      </c>
      <c r="I95" s="66">
        <v>78</v>
      </c>
      <c r="J95" s="66">
        <f>I95</f>
        <v>78</v>
      </c>
      <c r="K95" s="84">
        <v>78</v>
      </c>
      <c r="L95" s="84">
        <f>K95</f>
        <v>78</v>
      </c>
      <c r="M95" s="84">
        <v>78</v>
      </c>
      <c r="N95" s="84">
        <f>M95</f>
        <v>78</v>
      </c>
      <c r="O95" s="66">
        <f t="shared" si="39"/>
        <v>100</v>
      </c>
      <c r="P95" s="66">
        <f t="shared" si="40"/>
        <v>100</v>
      </c>
    </row>
    <row r="96" spans="1:16" ht="31.5">
      <c r="A96" s="61" t="s">
        <v>99</v>
      </c>
      <c r="B96" s="62">
        <v>923</v>
      </c>
      <c r="C96" s="63" t="s">
        <v>92</v>
      </c>
      <c r="D96" s="63" t="s">
        <v>108</v>
      </c>
      <c r="E96" s="64" t="s">
        <v>132</v>
      </c>
      <c r="F96" s="63" t="s">
        <v>100</v>
      </c>
      <c r="G96" s="66">
        <f aca="true" t="shared" si="56" ref="G96:N96">G97</f>
        <v>39</v>
      </c>
      <c r="H96" s="66">
        <f t="shared" si="56"/>
        <v>39</v>
      </c>
      <c r="I96" s="66">
        <f t="shared" si="56"/>
        <v>39</v>
      </c>
      <c r="J96" s="66">
        <f t="shared" si="56"/>
        <v>39</v>
      </c>
      <c r="K96" s="84">
        <f t="shared" si="56"/>
        <v>36</v>
      </c>
      <c r="L96" s="84">
        <f t="shared" si="56"/>
        <v>36</v>
      </c>
      <c r="M96" s="84">
        <f t="shared" si="56"/>
        <v>36</v>
      </c>
      <c r="N96" s="84">
        <f t="shared" si="56"/>
        <v>36</v>
      </c>
      <c r="O96" s="66">
        <f t="shared" si="39"/>
        <v>92</v>
      </c>
      <c r="P96" s="66">
        <f t="shared" si="40"/>
        <v>100</v>
      </c>
    </row>
    <row r="97" spans="1:16" ht="47.25">
      <c r="A97" s="61" t="s">
        <v>101</v>
      </c>
      <c r="B97" s="62">
        <v>923</v>
      </c>
      <c r="C97" s="63" t="s">
        <v>92</v>
      </c>
      <c r="D97" s="63" t="s">
        <v>108</v>
      </c>
      <c r="E97" s="64" t="s">
        <v>132</v>
      </c>
      <c r="F97" s="63" t="s">
        <v>102</v>
      </c>
      <c r="G97" s="66">
        <f>56-17</f>
        <v>39</v>
      </c>
      <c r="H97" s="66">
        <f>G97</f>
        <v>39</v>
      </c>
      <c r="I97" s="66">
        <f>56-17</f>
        <v>39</v>
      </c>
      <c r="J97" s="66">
        <f>I97</f>
        <v>39</v>
      </c>
      <c r="K97" s="84">
        <v>36</v>
      </c>
      <c r="L97" s="84">
        <f>K97</f>
        <v>36</v>
      </c>
      <c r="M97" s="84">
        <v>36</v>
      </c>
      <c r="N97" s="84">
        <f>M97</f>
        <v>36</v>
      </c>
      <c r="O97" s="66">
        <f t="shared" si="39"/>
        <v>92</v>
      </c>
      <c r="P97" s="66">
        <f t="shared" si="40"/>
        <v>100</v>
      </c>
    </row>
    <row r="98" spans="1:16" ht="31.5">
      <c r="A98" s="61" t="s">
        <v>21</v>
      </c>
      <c r="B98" s="62">
        <v>923</v>
      </c>
      <c r="C98" s="63" t="s">
        <v>92</v>
      </c>
      <c r="D98" s="63" t="s">
        <v>108</v>
      </c>
      <c r="E98" s="64" t="s">
        <v>22</v>
      </c>
      <c r="F98" s="63"/>
      <c r="G98" s="66">
        <f aca="true" t="shared" si="57" ref="G98:N99">G99</f>
        <v>7</v>
      </c>
      <c r="H98" s="66">
        <f t="shared" si="57"/>
        <v>7</v>
      </c>
      <c r="I98" s="66">
        <f t="shared" si="57"/>
        <v>7</v>
      </c>
      <c r="J98" s="66">
        <f t="shared" si="57"/>
        <v>7</v>
      </c>
      <c r="K98" s="84">
        <f t="shared" si="57"/>
        <v>7</v>
      </c>
      <c r="L98" s="84">
        <f t="shared" si="57"/>
        <v>7</v>
      </c>
      <c r="M98" s="84">
        <f t="shared" si="57"/>
        <v>7</v>
      </c>
      <c r="N98" s="84">
        <f t="shared" si="57"/>
        <v>7</v>
      </c>
      <c r="O98" s="66">
        <f>M98/G98*100</f>
        <v>100</v>
      </c>
      <c r="P98" s="66">
        <f>M98/K98*100</f>
        <v>100</v>
      </c>
    </row>
    <row r="99" spans="1:16" ht="31.5">
      <c r="A99" s="61" t="s">
        <v>99</v>
      </c>
      <c r="B99" s="62">
        <v>923</v>
      </c>
      <c r="C99" s="63" t="s">
        <v>92</v>
      </c>
      <c r="D99" s="63" t="s">
        <v>108</v>
      </c>
      <c r="E99" s="64" t="s">
        <v>22</v>
      </c>
      <c r="F99" s="63" t="s">
        <v>100</v>
      </c>
      <c r="G99" s="66">
        <f t="shared" si="57"/>
        <v>7</v>
      </c>
      <c r="H99" s="66">
        <f t="shared" si="57"/>
        <v>7</v>
      </c>
      <c r="I99" s="66">
        <f t="shared" si="57"/>
        <v>7</v>
      </c>
      <c r="J99" s="66">
        <f t="shared" si="57"/>
        <v>7</v>
      </c>
      <c r="K99" s="84">
        <f t="shared" si="57"/>
        <v>7</v>
      </c>
      <c r="L99" s="84">
        <f t="shared" si="57"/>
        <v>7</v>
      </c>
      <c r="M99" s="84">
        <f t="shared" si="57"/>
        <v>7</v>
      </c>
      <c r="N99" s="84">
        <f t="shared" si="57"/>
        <v>7</v>
      </c>
      <c r="O99" s="66">
        <f>M99/G99*100</f>
        <v>100</v>
      </c>
      <c r="P99" s="66">
        <f>M99/K99*100</f>
        <v>100</v>
      </c>
    </row>
    <row r="100" spans="1:16" ht="47.25">
      <c r="A100" s="61" t="s">
        <v>101</v>
      </c>
      <c r="B100" s="62">
        <v>923</v>
      </c>
      <c r="C100" s="63" t="s">
        <v>92</v>
      </c>
      <c r="D100" s="63" t="s">
        <v>108</v>
      </c>
      <c r="E100" s="64" t="s">
        <v>22</v>
      </c>
      <c r="F100" s="63" t="s">
        <v>102</v>
      </c>
      <c r="G100" s="66">
        <v>7</v>
      </c>
      <c r="H100" s="66">
        <f>G100</f>
        <v>7</v>
      </c>
      <c r="I100" s="66">
        <v>7</v>
      </c>
      <c r="J100" s="66">
        <f>I100</f>
        <v>7</v>
      </c>
      <c r="K100" s="84">
        <v>7</v>
      </c>
      <c r="L100" s="84">
        <f>K100</f>
        <v>7</v>
      </c>
      <c r="M100" s="84">
        <v>7</v>
      </c>
      <c r="N100" s="84">
        <f>M100</f>
        <v>7</v>
      </c>
      <c r="O100" s="66">
        <f>M100/G100*100</f>
        <v>100</v>
      </c>
      <c r="P100" s="66">
        <f>M100/K100*100</f>
        <v>100</v>
      </c>
    </row>
    <row r="101" spans="1:16" ht="78.75">
      <c r="A101" s="61" t="s">
        <v>133</v>
      </c>
      <c r="B101" s="62">
        <v>923</v>
      </c>
      <c r="C101" s="63" t="s">
        <v>92</v>
      </c>
      <c r="D101" s="63" t="s">
        <v>108</v>
      </c>
      <c r="E101" s="64" t="s">
        <v>134</v>
      </c>
      <c r="F101" s="63"/>
      <c r="G101" s="66">
        <f aca="true" t="shared" si="58" ref="G101:N101">G102+G104+G106</f>
        <v>3175</v>
      </c>
      <c r="H101" s="66">
        <f t="shared" si="58"/>
        <v>3175</v>
      </c>
      <c r="I101" s="66">
        <f t="shared" si="58"/>
        <v>3175</v>
      </c>
      <c r="J101" s="66">
        <f t="shared" si="58"/>
        <v>3175</v>
      </c>
      <c r="K101" s="66">
        <f t="shared" si="58"/>
        <v>2918</v>
      </c>
      <c r="L101" s="66">
        <f t="shared" si="58"/>
        <v>2918</v>
      </c>
      <c r="M101" s="66">
        <f t="shared" si="58"/>
        <v>2918</v>
      </c>
      <c r="N101" s="66">
        <f t="shared" si="58"/>
        <v>2918</v>
      </c>
      <c r="O101" s="66">
        <f aca="true" t="shared" si="59" ref="O101:O123">M101/G101*100</f>
        <v>92</v>
      </c>
      <c r="P101" s="66">
        <f aca="true" t="shared" si="60" ref="P101:P123">M101/K101*100</f>
        <v>100</v>
      </c>
    </row>
    <row r="102" spans="1:16" ht="94.5">
      <c r="A102" s="61" t="s">
        <v>96</v>
      </c>
      <c r="B102" s="62">
        <v>923</v>
      </c>
      <c r="C102" s="63" t="s">
        <v>92</v>
      </c>
      <c r="D102" s="63" t="s">
        <v>108</v>
      </c>
      <c r="E102" s="64" t="s">
        <v>134</v>
      </c>
      <c r="F102" s="63" t="s">
        <v>97</v>
      </c>
      <c r="G102" s="66">
        <f aca="true" t="shared" si="61" ref="G102:N102">G103</f>
        <v>1742</v>
      </c>
      <c r="H102" s="66">
        <f t="shared" si="61"/>
        <v>1742</v>
      </c>
      <c r="I102" s="66">
        <f t="shared" si="61"/>
        <v>1742</v>
      </c>
      <c r="J102" s="66">
        <f t="shared" si="61"/>
        <v>1742</v>
      </c>
      <c r="K102" s="84">
        <f t="shared" si="61"/>
        <v>1718</v>
      </c>
      <c r="L102" s="84">
        <f t="shared" si="61"/>
        <v>1718</v>
      </c>
      <c r="M102" s="84">
        <f t="shared" si="61"/>
        <v>1718</v>
      </c>
      <c r="N102" s="84">
        <f t="shared" si="61"/>
        <v>1718</v>
      </c>
      <c r="O102" s="66">
        <f t="shared" si="59"/>
        <v>99</v>
      </c>
      <c r="P102" s="66">
        <f t="shared" si="60"/>
        <v>100</v>
      </c>
    </row>
    <row r="103" spans="1:16" ht="31.5">
      <c r="A103" s="61" t="s">
        <v>146</v>
      </c>
      <c r="B103" s="62">
        <v>923</v>
      </c>
      <c r="C103" s="63" t="s">
        <v>92</v>
      </c>
      <c r="D103" s="63" t="s">
        <v>108</v>
      </c>
      <c r="E103" s="64" t="s">
        <v>134</v>
      </c>
      <c r="F103" s="63" t="s">
        <v>147</v>
      </c>
      <c r="G103" s="66">
        <f>1749-7</f>
        <v>1742</v>
      </c>
      <c r="H103" s="66">
        <f>G103</f>
        <v>1742</v>
      </c>
      <c r="I103" s="66">
        <f>1749-7</f>
        <v>1742</v>
      </c>
      <c r="J103" s="66">
        <f>I103</f>
        <v>1742</v>
      </c>
      <c r="K103" s="84">
        <f>1717+1</f>
        <v>1718</v>
      </c>
      <c r="L103" s="84">
        <f>K103</f>
        <v>1718</v>
      </c>
      <c r="M103" s="84">
        <f>1717+1</f>
        <v>1718</v>
      </c>
      <c r="N103" s="84">
        <f>M103</f>
        <v>1718</v>
      </c>
      <c r="O103" s="66">
        <f t="shared" si="59"/>
        <v>99</v>
      </c>
      <c r="P103" s="66">
        <f t="shared" si="60"/>
        <v>100</v>
      </c>
    </row>
    <row r="104" spans="1:16" ht="31.5">
      <c r="A104" s="61" t="s">
        <v>99</v>
      </c>
      <c r="B104" s="62">
        <v>923</v>
      </c>
      <c r="C104" s="63" t="s">
        <v>92</v>
      </c>
      <c r="D104" s="63" t="s">
        <v>108</v>
      </c>
      <c r="E104" s="64" t="s">
        <v>134</v>
      </c>
      <c r="F104" s="63" t="s">
        <v>100</v>
      </c>
      <c r="G104" s="66">
        <f aca="true" t="shared" si="62" ref="G104:N104">G105</f>
        <v>1422</v>
      </c>
      <c r="H104" s="66">
        <f t="shared" si="62"/>
        <v>1422</v>
      </c>
      <c r="I104" s="66">
        <f t="shared" si="62"/>
        <v>1422</v>
      </c>
      <c r="J104" s="66">
        <f t="shared" si="62"/>
        <v>1422</v>
      </c>
      <c r="K104" s="84">
        <f t="shared" si="62"/>
        <v>1189</v>
      </c>
      <c r="L104" s="84">
        <f t="shared" si="62"/>
        <v>1189</v>
      </c>
      <c r="M104" s="84">
        <f t="shared" si="62"/>
        <v>1189</v>
      </c>
      <c r="N104" s="84">
        <f t="shared" si="62"/>
        <v>1189</v>
      </c>
      <c r="O104" s="66">
        <f t="shared" si="59"/>
        <v>84</v>
      </c>
      <c r="P104" s="66">
        <f t="shared" si="60"/>
        <v>100</v>
      </c>
    </row>
    <row r="105" spans="1:16" ht="47.25">
      <c r="A105" s="61" t="s">
        <v>101</v>
      </c>
      <c r="B105" s="62">
        <v>923</v>
      </c>
      <c r="C105" s="63" t="s">
        <v>92</v>
      </c>
      <c r="D105" s="63" t="s">
        <v>108</v>
      </c>
      <c r="E105" s="64" t="s">
        <v>134</v>
      </c>
      <c r="F105" s="63" t="s">
        <v>102</v>
      </c>
      <c r="G105" s="66">
        <f>1389+33</f>
        <v>1422</v>
      </c>
      <c r="H105" s="84">
        <f>G105</f>
        <v>1422</v>
      </c>
      <c r="I105" s="84">
        <f>1389+33</f>
        <v>1422</v>
      </c>
      <c r="J105" s="84">
        <f>I105</f>
        <v>1422</v>
      </c>
      <c r="K105" s="84">
        <v>1189</v>
      </c>
      <c r="L105" s="84">
        <f>K105</f>
        <v>1189</v>
      </c>
      <c r="M105" s="84">
        <v>1189</v>
      </c>
      <c r="N105" s="84">
        <f>M105</f>
        <v>1189</v>
      </c>
      <c r="O105" s="66">
        <f t="shared" si="59"/>
        <v>84</v>
      </c>
      <c r="P105" s="66">
        <f t="shared" si="60"/>
        <v>100</v>
      </c>
    </row>
    <row r="106" spans="1:16" ht="15.75">
      <c r="A106" s="61" t="s">
        <v>103</v>
      </c>
      <c r="B106" s="62">
        <v>923</v>
      </c>
      <c r="C106" s="63" t="s">
        <v>92</v>
      </c>
      <c r="D106" s="63" t="s">
        <v>108</v>
      </c>
      <c r="E106" s="64" t="s">
        <v>134</v>
      </c>
      <c r="F106" s="63" t="s">
        <v>104</v>
      </c>
      <c r="G106" s="66">
        <f aca="true" t="shared" si="63" ref="G106:N106">G107</f>
        <v>11</v>
      </c>
      <c r="H106" s="84">
        <f t="shared" si="63"/>
        <v>11</v>
      </c>
      <c r="I106" s="84">
        <f t="shared" si="63"/>
        <v>11</v>
      </c>
      <c r="J106" s="84">
        <f t="shared" si="63"/>
        <v>11</v>
      </c>
      <c r="K106" s="84">
        <f t="shared" si="63"/>
        <v>11</v>
      </c>
      <c r="L106" s="84">
        <f t="shared" si="63"/>
        <v>11</v>
      </c>
      <c r="M106" s="84">
        <f t="shared" si="63"/>
        <v>11</v>
      </c>
      <c r="N106" s="84">
        <f t="shared" si="63"/>
        <v>11</v>
      </c>
      <c r="O106" s="66">
        <f t="shared" si="59"/>
        <v>100</v>
      </c>
      <c r="P106" s="66">
        <f t="shared" si="60"/>
        <v>100</v>
      </c>
    </row>
    <row r="107" spans="1:16" ht="15.75">
      <c r="A107" s="61" t="s">
        <v>105</v>
      </c>
      <c r="B107" s="62">
        <v>923</v>
      </c>
      <c r="C107" s="63" t="s">
        <v>92</v>
      </c>
      <c r="D107" s="63" t="s">
        <v>108</v>
      </c>
      <c r="E107" s="64" t="s">
        <v>134</v>
      </c>
      <c r="F107" s="63" t="s">
        <v>106</v>
      </c>
      <c r="G107" s="66">
        <f>9+2</f>
        <v>11</v>
      </c>
      <c r="H107" s="84">
        <f>G107</f>
        <v>11</v>
      </c>
      <c r="I107" s="84">
        <f>9+2</f>
        <v>11</v>
      </c>
      <c r="J107" s="84">
        <f>I107</f>
        <v>11</v>
      </c>
      <c r="K107" s="84">
        <v>11</v>
      </c>
      <c r="L107" s="84">
        <f>K107</f>
        <v>11</v>
      </c>
      <c r="M107" s="84">
        <v>11</v>
      </c>
      <c r="N107" s="84">
        <f>M107</f>
        <v>11</v>
      </c>
      <c r="O107" s="66">
        <f t="shared" si="59"/>
        <v>100</v>
      </c>
      <c r="P107" s="66">
        <f t="shared" si="60"/>
        <v>100</v>
      </c>
    </row>
    <row r="108" spans="1:16" ht="47.25">
      <c r="A108" s="61" t="s">
        <v>135</v>
      </c>
      <c r="B108" s="62">
        <v>923</v>
      </c>
      <c r="C108" s="63" t="s">
        <v>92</v>
      </c>
      <c r="D108" s="63" t="s">
        <v>108</v>
      </c>
      <c r="E108" s="64" t="s">
        <v>139</v>
      </c>
      <c r="F108" s="63"/>
      <c r="G108" s="66">
        <f aca="true" t="shared" si="64" ref="G108:N108">G109+G111+G113</f>
        <v>634</v>
      </c>
      <c r="H108" s="66">
        <f t="shared" si="64"/>
        <v>634</v>
      </c>
      <c r="I108" s="66">
        <f t="shared" si="64"/>
        <v>634</v>
      </c>
      <c r="J108" s="66">
        <f t="shared" si="64"/>
        <v>634</v>
      </c>
      <c r="K108" s="66">
        <f t="shared" si="64"/>
        <v>510</v>
      </c>
      <c r="L108" s="66">
        <f t="shared" si="64"/>
        <v>510</v>
      </c>
      <c r="M108" s="66">
        <f t="shared" si="64"/>
        <v>510</v>
      </c>
      <c r="N108" s="66">
        <f t="shared" si="64"/>
        <v>510</v>
      </c>
      <c r="O108" s="66">
        <f t="shared" si="59"/>
        <v>80</v>
      </c>
      <c r="P108" s="66">
        <f t="shared" si="60"/>
        <v>100</v>
      </c>
    </row>
    <row r="109" spans="1:16" ht="94.5">
      <c r="A109" s="61" t="s">
        <v>96</v>
      </c>
      <c r="B109" s="62">
        <v>923</v>
      </c>
      <c r="C109" s="63" t="s">
        <v>92</v>
      </c>
      <c r="D109" s="63" t="s">
        <v>108</v>
      </c>
      <c r="E109" s="64" t="s">
        <v>139</v>
      </c>
      <c r="F109" s="63" t="s">
        <v>97</v>
      </c>
      <c r="G109" s="66">
        <f aca="true" t="shared" si="65" ref="G109:N109">G110</f>
        <v>270</v>
      </c>
      <c r="H109" s="66">
        <f t="shared" si="65"/>
        <v>270</v>
      </c>
      <c r="I109" s="66">
        <f t="shared" si="65"/>
        <v>270</v>
      </c>
      <c r="J109" s="66">
        <f t="shared" si="65"/>
        <v>270</v>
      </c>
      <c r="K109" s="84">
        <f t="shared" si="65"/>
        <v>180</v>
      </c>
      <c r="L109" s="84">
        <f t="shared" si="65"/>
        <v>180</v>
      </c>
      <c r="M109" s="84">
        <f t="shared" si="65"/>
        <v>180</v>
      </c>
      <c r="N109" s="84">
        <f t="shared" si="65"/>
        <v>180</v>
      </c>
      <c r="O109" s="66">
        <f t="shared" si="59"/>
        <v>67</v>
      </c>
      <c r="P109" s="66">
        <f t="shared" si="60"/>
        <v>100</v>
      </c>
    </row>
    <row r="110" spans="1:16" ht="31.5">
      <c r="A110" s="61" t="s">
        <v>146</v>
      </c>
      <c r="B110" s="62">
        <v>923</v>
      </c>
      <c r="C110" s="63" t="s">
        <v>92</v>
      </c>
      <c r="D110" s="63" t="s">
        <v>108</v>
      </c>
      <c r="E110" s="64" t="s">
        <v>139</v>
      </c>
      <c r="F110" s="63" t="s">
        <v>147</v>
      </c>
      <c r="G110" s="66">
        <f>347-77</f>
        <v>270</v>
      </c>
      <c r="H110" s="66">
        <f>G110</f>
        <v>270</v>
      </c>
      <c r="I110" s="66">
        <f>347-77</f>
        <v>270</v>
      </c>
      <c r="J110" s="66">
        <f>I110</f>
        <v>270</v>
      </c>
      <c r="K110" s="84">
        <v>180</v>
      </c>
      <c r="L110" s="84">
        <f>K110</f>
        <v>180</v>
      </c>
      <c r="M110" s="84">
        <v>180</v>
      </c>
      <c r="N110" s="84">
        <f>M110</f>
        <v>180</v>
      </c>
      <c r="O110" s="84">
        <f t="shared" si="59"/>
        <v>67</v>
      </c>
      <c r="P110" s="84">
        <f t="shared" si="60"/>
        <v>100</v>
      </c>
    </row>
    <row r="111" spans="1:16" ht="31.5">
      <c r="A111" s="61" t="s">
        <v>99</v>
      </c>
      <c r="B111" s="62">
        <v>923</v>
      </c>
      <c r="C111" s="63" t="s">
        <v>92</v>
      </c>
      <c r="D111" s="63" t="s">
        <v>108</v>
      </c>
      <c r="E111" s="64" t="s">
        <v>139</v>
      </c>
      <c r="F111" s="63" t="s">
        <v>100</v>
      </c>
      <c r="G111" s="66">
        <f aca="true" t="shared" si="66" ref="G111:N111">G112</f>
        <v>361</v>
      </c>
      <c r="H111" s="66">
        <f t="shared" si="66"/>
        <v>361</v>
      </c>
      <c r="I111" s="84">
        <f t="shared" si="66"/>
        <v>361</v>
      </c>
      <c r="J111" s="84">
        <f t="shared" si="66"/>
        <v>361</v>
      </c>
      <c r="K111" s="84">
        <f t="shared" si="66"/>
        <v>327</v>
      </c>
      <c r="L111" s="84">
        <f t="shared" si="66"/>
        <v>327</v>
      </c>
      <c r="M111" s="84">
        <f t="shared" si="66"/>
        <v>327</v>
      </c>
      <c r="N111" s="84">
        <f t="shared" si="66"/>
        <v>327</v>
      </c>
      <c r="O111" s="66">
        <f t="shared" si="59"/>
        <v>91</v>
      </c>
      <c r="P111" s="66">
        <f t="shared" si="60"/>
        <v>100</v>
      </c>
    </row>
    <row r="112" spans="1:16" ht="47.25">
      <c r="A112" s="61" t="s">
        <v>101</v>
      </c>
      <c r="B112" s="62">
        <v>923</v>
      </c>
      <c r="C112" s="63" t="s">
        <v>92</v>
      </c>
      <c r="D112" s="63" t="s">
        <v>108</v>
      </c>
      <c r="E112" s="64" t="s">
        <v>139</v>
      </c>
      <c r="F112" s="63" t="s">
        <v>102</v>
      </c>
      <c r="G112" s="66">
        <f>282+79</f>
        <v>361</v>
      </c>
      <c r="H112" s="66">
        <f>G112</f>
        <v>361</v>
      </c>
      <c r="I112" s="66">
        <f>282+79</f>
        <v>361</v>
      </c>
      <c r="J112" s="66">
        <f>I112</f>
        <v>361</v>
      </c>
      <c r="K112" s="84">
        <v>327</v>
      </c>
      <c r="L112" s="84">
        <f>K112</f>
        <v>327</v>
      </c>
      <c r="M112" s="84">
        <v>327</v>
      </c>
      <c r="N112" s="84">
        <f>M112</f>
        <v>327</v>
      </c>
      <c r="O112" s="66">
        <f t="shared" si="59"/>
        <v>91</v>
      </c>
      <c r="P112" s="66">
        <f t="shared" si="60"/>
        <v>100</v>
      </c>
    </row>
    <row r="113" spans="1:16" ht="15.75">
      <c r="A113" s="61" t="s">
        <v>103</v>
      </c>
      <c r="B113" s="62">
        <v>923</v>
      </c>
      <c r="C113" s="63" t="s">
        <v>92</v>
      </c>
      <c r="D113" s="63" t="s">
        <v>108</v>
      </c>
      <c r="E113" s="64" t="s">
        <v>139</v>
      </c>
      <c r="F113" s="63" t="s">
        <v>104</v>
      </c>
      <c r="G113" s="66">
        <f aca="true" t="shared" si="67" ref="G113:N113">G114</f>
        <v>3</v>
      </c>
      <c r="H113" s="66">
        <f t="shared" si="67"/>
        <v>3</v>
      </c>
      <c r="I113" s="66">
        <f t="shared" si="67"/>
        <v>3</v>
      </c>
      <c r="J113" s="66">
        <f t="shared" si="67"/>
        <v>3</v>
      </c>
      <c r="K113" s="84">
        <f t="shared" si="67"/>
        <v>3</v>
      </c>
      <c r="L113" s="84">
        <f t="shared" si="67"/>
        <v>3</v>
      </c>
      <c r="M113" s="84">
        <f t="shared" si="67"/>
        <v>3</v>
      </c>
      <c r="N113" s="84">
        <f t="shared" si="67"/>
        <v>3</v>
      </c>
      <c r="O113" s="66">
        <f t="shared" si="59"/>
        <v>100</v>
      </c>
      <c r="P113" s="66">
        <f t="shared" si="60"/>
        <v>100</v>
      </c>
    </row>
    <row r="114" spans="1:16" ht="15.75">
      <c r="A114" s="61" t="s">
        <v>105</v>
      </c>
      <c r="B114" s="62">
        <v>923</v>
      </c>
      <c r="C114" s="63" t="s">
        <v>92</v>
      </c>
      <c r="D114" s="63" t="s">
        <v>108</v>
      </c>
      <c r="E114" s="64" t="s">
        <v>139</v>
      </c>
      <c r="F114" s="63" t="s">
        <v>106</v>
      </c>
      <c r="G114" s="66">
        <v>3</v>
      </c>
      <c r="H114" s="66">
        <f>G114</f>
        <v>3</v>
      </c>
      <c r="I114" s="66">
        <v>3</v>
      </c>
      <c r="J114" s="66">
        <f>I114</f>
        <v>3</v>
      </c>
      <c r="K114" s="137">
        <f>2+1</f>
        <v>3</v>
      </c>
      <c r="L114" s="137">
        <f>K114</f>
        <v>3</v>
      </c>
      <c r="M114" s="137">
        <f>2+1</f>
        <v>3</v>
      </c>
      <c r="N114" s="137">
        <f>M114</f>
        <v>3</v>
      </c>
      <c r="O114" s="66">
        <f t="shared" si="59"/>
        <v>100</v>
      </c>
      <c r="P114" s="66">
        <f t="shared" si="60"/>
        <v>100</v>
      </c>
    </row>
    <row r="115" spans="1:16" ht="15.75">
      <c r="A115" s="61" t="s">
        <v>140</v>
      </c>
      <c r="B115" s="62">
        <v>923</v>
      </c>
      <c r="C115" s="63" t="s">
        <v>92</v>
      </c>
      <c r="D115" s="63" t="s">
        <v>108</v>
      </c>
      <c r="E115" s="64" t="s">
        <v>141</v>
      </c>
      <c r="F115" s="63"/>
      <c r="G115" s="66">
        <f>G116+G118</f>
        <v>133</v>
      </c>
      <c r="H115" s="66">
        <f aca="true" t="shared" si="68" ref="H115:N115">H116+H118</f>
        <v>133</v>
      </c>
      <c r="I115" s="66">
        <f t="shared" si="68"/>
        <v>133</v>
      </c>
      <c r="J115" s="66">
        <f t="shared" si="68"/>
        <v>133</v>
      </c>
      <c r="K115" s="66">
        <f t="shared" si="68"/>
        <v>80</v>
      </c>
      <c r="L115" s="66">
        <f t="shared" si="68"/>
        <v>80</v>
      </c>
      <c r="M115" s="66">
        <f t="shared" si="68"/>
        <v>80</v>
      </c>
      <c r="N115" s="66">
        <f t="shared" si="68"/>
        <v>80</v>
      </c>
      <c r="O115" s="66">
        <f t="shared" si="59"/>
        <v>60</v>
      </c>
      <c r="P115" s="66">
        <f t="shared" si="60"/>
        <v>100</v>
      </c>
    </row>
    <row r="116" spans="1:16" ht="31.5">
      <c r="A116" s="61" t="s">
        <v>99</v>
      </c>
      <c r="B116" s="62">
        <v>923</v>
      </c>
      <c r="C116" s="63" t="s">
        <v>92</v>
      </c>
      <c r="D116" s="63" t="s">
        <v>108</v>
      </c>
      <c r="E116" s="64" t="s">
        <v>141</v>
      </c>
      <c r="F116" s="63" t="s">
        <v>100</v>
      </c>
      <c r="G116" s="66">
        <f aca="true" t="shared" si="69" ref="G116:N116">G117</f>
        <v>130</v>
      </c>
      <c r="H116" s="66">
        <f t="shared" si="69"/>
        <v>130</v>
      </c>
      <c r="I116" s="66">
        <f t="shared" si="69"/>
        <v>130</v>
      </c>
      <c r="J116" s="66">
        <f t="shared" si="69"/>
        <v>130</v>
      </c>
      <c r="K116" s="84">
        <f t="shared" si="69"/>
        <v>77</v>
      </c>
      <c r="L116" s="84">
        <f t="shared" si="69"/>
        <v>77</v>
      </c>
      <c r="M116" s="84">
        <f t="shared" si="69"/>
        <v>77</v>
      </c>
      <c r="N116" s="84">
        <f t="shared" si="69"/>
        <v>77</v>
      </c>
      <c r="O116" s="66">
        <f t="shared" si="59"/>
        <v>59</v>
      </c>
      <c r="P116" s="66">
        <f t="shared" si="60"/>
        <v>100</v>
      </c>
    </row>
    <row r="117" spans="1:16" ht="47.25">
      <c r="A117" s="61" t="s">
        <v>101</v>
      </c>
      <c r="B117" s="62">
        <v>923</v>
      </c>
      <c r="C117" s="63" t="s">
        <v>92</v>
      </c>
      <c r="D117" s="63" t="s">
        <v>108</v>
      </c>
      <c r="E117" s="64" t="s">
        <v>141</v>
      </c>
      <c r="F117" s="63" t="s">
        <v>102</v>
      </c>
      <c r="G117" s="66">
        <f>196-64-2</f>
        <v>130</v>
      </c>
      <c r="H117" s="66">
        <f>G117</f>
        <v>130</v>
      </c>
      <c r="I117" s="66">
        <f>196-64-2</f>
        <v>130</v>
      </c>
      <c r="J117" s="66">
        <f>I117</f>
        <v>130</v>
      </c>
      <c r="K117" s="84">
        <v>77</v>
      </c>
      <c r="L117" s="84">
        <f>K117</f>
        <v>77</v>
      </c>
      <c r="M117" s="84">
        <v>77</v>
      </c>
      <c r="N117" s="84">
        <f>M117</f>
        <v>77</v>
      </c>
      <c r="O117" s="66">
        <f t="shared" si="59"/>
        <v>59</v>
      </c>
      <c r="P117" s="66">
        <f t="shared" si="60"/>
        <v>100</v>
      </c>
    </row>
    <row r="118" spans="1:16" ht="16.5">
      <c r="A118" s="111" t="s">
        <v>103</v>
      </c>
      <c r="B118" s="73">
        <v>923</v>
      </c>
      <c r="C118" s="74" t="s">
        <v>92</v>
      </c>
      <c r="D118" s="74" t="s">
        <v>108</v>
      </c>
      <c r="E118" s="74" t="s">
        <v>141</v>
      </c>
      <c r="F118" s="74" t="s">
        <v>104</v>
      </c>
      <c r="G118" s="66">
        <f>G119</f>
        <v>3</v>
      </c>
      <c r="H118" s="66">
        <f>G118</f>
        <v>3</v>
      </c>
      <c r="I118" s="66">
        <f>I119</f>
        <v>3</v>
      </c>
      <c r="J118" s="84">
        <f>I118</f>
        <v>3</v>
      </c>
      <c r="K118" s="84">
        <f>K119</f>
        <v>3</v>
      </c>
      <c r="L118" s="84">
        <f>K118</f>
        <v>3</v>
      </c>
      <c r="M118" s="84">
        <f>M119</f>
        <v>3</v>
      </c>
      <c r="N118" s="66">
        <f>M118</f>
        <v>3</v>
      </c>
      <c r="O118" s="66">
        <f t="shared" si="59"/>
        <v>100</v>
      </c>
      <c r="P118" s="66">
        <f t="shared" si="60"/>
        <v>100</v>
      </c>
    </row>
    <row r="119" spans="1:16" ht="16.5">
      <c r="A119" s="111" t="s">
        <v>105</v>
      </c>
      <c r="B119" s="73">
        <v>923</v>
      </c>
      <c r="C119" s="74" t="s">
        <v>92</v>
      </c>
      <c r="D119" s="74" t="s">
        <v>108</v>
      </c>
      <c r="E119" s="74" t="s">
        <v>141</v>
      </c>
      <c r="F119" s="74" t="s">
        <v>106</v>
      </c>
      <c r="G119" s="66">
        <f>1+2</f>
        <v>3</v>
      </c>
      <c r="H119" s="66">
        <f>G119</f>
        <v>3</v>
      </c>
      <c r="I119" s="66">
        <f>1+2</f>
        <v>3</v>
      </c>
      <c r="J119" s="84">
        <f>I119</f>
        <v>3</v>
      </c>
      <c r="K119" s="84">
        <v>3</v>
      </c>
      <c r="L119" s="84">
        <f>K119</f>
        <v>3</v>
      </c>
      <c r="M119" s="84">
        <v>3</v>
      </c>
      <c r="N119" s="84">
        <f>M119</f>
        <v>3</v>
      </c>
      <c r="O119" s="66">
        <f t="shared" si="59"/>
        <v>100</v>
      </c>
      <c r="P119" s="66">
        <f t="shared" si="60"/>
        <v>100</v>
      </c>
    </row>
    <row r="120" spans="1:16" ht="31.5">
      <c r="A120" s="61" t="s">
        <v>142</v>
      </c>
      <c r="B120" s="112">
        <v>923</v>
      </c>
      <c r="C120" s="113" t="s">
        <v>92</v>
      </c>
      <c r="D120" s="113" t="s">
        <v>108</v>
      </c>
      <c r="E120" s="114" t="s">
        <v>143</v>
      </c>
      <c r="F120" s="113"/>
      <c r="G120" s="84">
        <f>G121</f>
        <v>205</v>
      </c>
      <c r="H120" s="84">
        <f aca="true" t="shared" si="70" ref="H120:N121">H121</f>
        <v>205</v>
      </c>
      <c r="I120" s="84">
        <f t="shared" si="70"/>
        <v>205</v>
      </c>
      <c r="J120" s="84">
        <f t="shared" si="70"/>
        <v>205</v>
      </c>
      <c r="K120" s="84">
        <f t="shared" si="70"/>
        <v>98</v>
      </c>
      <c r="L120" s="84">
        <f t="shared" si="70"/>
        <v>98</v>
      </c>
      <c r="M120" s="84">
        <f t="shared" si="70"/>
        <v>98</v>
      </c>
      <c r="N120" s="84">
        <f t="shared" si="70"/>
        <v>98</v>
      </c>
      <c r="O120" s="66">
        <f t="shared" si="59"/>
        <v>48</v>
      </c>
      <c r="P120" s="66">
        <f t="shared" si="60"/>
        <v>100</v>
      </c>
    </row>
    <row r="121" spans="1:16" ht="31.5">
      <c r="A121" s="61" t="s">
        <v>99</v>
      </c>
      <c r="B121" s="112">
        <v>923</v>
      </c>
      <c r="C121" s="113" t="s">
        <v>92</v>
      </c>
      <c r="D121" s="113" t="s">
        <v>108</v>
      </c>
      <c r="E121" s="114" t="s">
        <v>143</v>
      </c>
      <c r="F121" s="113" t="s">
        <v>100</v>
      </c>
      <c r="G121" s="84">
        <f>G122</f>
        <v>205</v>
      </c>
      <c r="H121" s="84">
        <f t="shared" si="70"/>
        <v>205</v>
      </c>
      <c r="I121" s="84">
        <f t="shared" si="70"/>
        <v>205</v>
      </c>
      <c r="J121" s="84">
        <f t="shared" si="70"/>
        <v>205</v>
      </c>
      <c r="K121" s="84">
        <f t="shared" si="70"/>
        <v>98</v>
      </c>
      <c r="L121" s="84">
        <f t="shared" si="70"/>
        <v>98</v>
      </c>
      <c r="M121" s="84">
        <f t="shared" si="70"/>
        <v>98</v>
      </c>
      <c r="N121" s="84">
        <f t="shared" si="70"/>
        <v>98</v>
      </c>
      <c r="O121" s="66">
        <f t="shared" si="59"/>
        <v>48</v>
      </c>
      <c r="P121" s="66">
        <f t="shared" si="60"/>
        <v>100</v>
      </c>
    </row>
    <row r="122" spans="1:16" ht="47.25">
      <c r="A122" s="61" t="s">
        <v>101</v>
      </c>
      <c r="B122" s="112">
        <v>923</v>
      </c>
      <c r="C122" s="113" t="s">
        <v>92</v>
      </c>
      <c r="D122" s="113" t="s">
        <v>108</v>
      </c>
      <c r="E122" s="114" t="s">
        <v>143</v>
      </c>
      <c r="F122" s="113" t="s">
        <v>102</v>
      </c>
      <c r="G122" s="84">
        <f>205</f>
        <v>205</v>
      </c>
      <c r="H122" s="84">
        <f>G122</f>
        <v>205</v>
      </c>
      <c r="I122" s="84">
        <f>205</f>
        <v>205</v>
      </c>
      <c r="J122" s="84">
        <f>I122</f>
        <v>205</v>
      </c>
      <c r="K122" s="84">
        <v>98</v>
      </c>
      <c r="L122" s="84">
        <f>K122</f>
        <v>98</v>
      </c>
      <c r="M122" s="84">
        <v>98</v>
      </c>
      <c r="N122" s="84">
        <f>M122</f>
        <v>98</v>
      </c>
      <c r="O122" s="66">
        <f t="shared" si="59"/>
        <v>48</v>
      </c>
      <c r="P122" s="66">
        <f t="shared" si="60"/>
        <v>100</v>
      </c>
    </row>
    <row r="123" spans="1:16" ht="16.5">
      <c r="A123" s="72" t="s">
        <v>93</v>
      </c>
      <c r="B123" s="73">
        <v>923</v>
      </c>
      <c r="C123" s="74" t="s">
        <v>92</v>
      </c>
      <c r="D123" s="74" t="s">
        <v>108</v>
      </c>
      <c r="E123" s="75" t="s">
        <v>94</v>
      </c>
      <c r="F123" s="74"/>
      <c r="G123" s="76">
        <f>G124+G131+G128</f>
        <v>668</v>
      </c>
      <c r="H123" s="76">
        <f aca="true" t="shared" si="71" ref="H123:N123">H124+H131+H128</f>
        <v>668</v>
      </c>
      <c r="I123" s="76">
        <f t="shared" si="71"/>
        <v>668</v>
      </c>
      <c r="J123" s="76">
        <f t="shared" si="71"/>
        <v>668</v>
      </c>
      <c r="K123" s="76">
        <f t="shared" si="71"/>
        <v>236</v>
      </c>
      <c r="L123" s="76">
        <f t="shared" si="71"/>
        <v>236</v>
      </c>
      <c r="M123" s="76">
        <f t="shared" si="71"/>
        <v>236</v>
      </c>
      <c r="N123" s="76">
        <f t="shared" si="71"/>
        <v>236</v>
      </c>
      <c r="O123" s="66">
        <f t="shared" si="59"/>
        <v>35</v>
      </c>
      <c r="P123" s="66">
        <f t="shared" si="60"/>
        <v>100</v>
      </c>
    </row>
    <row r="124" spans="1:16" ht="33">
      <c r="A124" s="72" t="s">
        <v>109</v>
      </c>
      <c r="B124" s="73">
        <v>923</v>
      </c>
      <c r="C124" s="74" t="s">
        <v>92</v>
      </c>
      <c r="D124" s="74" t="s">
        <v>108</v>
      </c>
      <c r="E124" s="75" t="s">
        <v>115</v>
      </c>
      <c r="F124" s="74"/>
      <c r="G124" s="76">
        <f>G125</f>
        <v>0</v>
      </c>
      <c r="H124" s="66"/>
      <c r="I124" s="76">
        <f>I125</f>
        <v>0</v>
      </c>
      <c r="J124" s="66"/>
      <c r="K124" s="86">
        <f>K125</f>
        <v>0</v>
      </c>
      <c r="L124" s="84"/>
      <c r="M124" s="86">
        <f>M125</f>
        <v>0</v>
      </c>
      <c r="N124" s="84"/>
      <c r="O124" s="66"/>
      <c r="P124" s="66"/>
    </row>
    <row r="125" spans="1:16" ht="49.5">
      <c r="A125" s="72" t="s">
        <v>23</v>
      </c>
      <c r="B125" s="73">
        <v>923</v>
      </c>
      <c r="C125" s="74" t="s">
        <v>92</v>
      </c>
      <c r="D125" s="74" t="s">
        <v>108</v>
      </c>
      <c r="E125" s="75" t="s">
        <v>24</v>
      </c>
      <c r="F125" s="74"/>
      <c r="G125" s="76">
        <f>G126</f>
        <v>0</v>
      </c>
      <c r="H125" s="66"/>
      <c r="I125" s="76">
        <f>I126</f>
        <v>0</v>
      </c>
      <c r="J125" s="66"/>
      <c r="K125" s="86">
        <f>K126</f>
        <v>0</v>
      </c>
      <c r="L125" s="84"/>
      <c r="M125" s="86">
        <f>M126</f>
        <v>0</v>
      </c>
      <c r="N125" s="84"/>
      <c r="O125" s="66"/>
      <c r="P125" s="66"/>
    </row>
    <row r="126" spans="1:16" ht="49.5">
      <c r="A126" s="72" t="s">
        <v>99</v>
      </c>
      <c r="B126" s="73">
        <v>923</v>
      </c>
      <c r="C126" s="74" t="s">
        <v>92</v>
      </c>
      <c r="D126" s="74" t="s">
        <v>108</v>
      </c>
      <c r="E126" s="75" t="s">
        <v>24</v>
      </c>
      <c r="F126" s="74" t="s">
        <v>100</v>
      </c>
      <c r="G126" s="76">
        <f>G127</f>
        <v>0</v>
      </c>
      <c r="H126" s="66"/>
      <c r="I126" s="76">
        <f>I127</f>
        <v>0</v>
      </c>
      <c r="J126" s="66"/>
      <c r="K126" s="86">
        <f>K127</f>
        <v>0</v>
      </c>
      <c r="L126" s="84"/>
      <c r="M126" s="86">
        <f>M127</f>
        <v>0</v>
      </c>
      <c r="N126" s="84"/>
      <c r="O126" s="66"/>
      <c r="P126" s="66"/>
    </row>
    <row r="127" spans="1:16" ht="49.5">
      <c r="A127" s="72" t="s">
        <v>101</v>
      </c>
      <c r="B127" s="73">
        <v>923</v>
      </c>
      <c r="C127" s="74" t="s">
        <v>92</v>
      </c>
      <c r="D127" s="74" t="s">
        <v>108</v>
      </c>
      <c r="E127" s="75" t="s">
        <v>24</v>
      </c>
      <c r="F127" s="74" t="s">
        <v>102</v>
      </c>
      <c r="G127" s="66">
        <f>1437-1437</f>
        <v>0</v>
      </c>
      <c r="H127" s="66"/>
      <c r="I127" s="66">
        <f>1437-1437</f>
        <v>0</v>
      </c>
      <c r="J127" s="66"/>
      <c r="K127" s="84"/>
      <c r="L127" s="84"/>
      <c r="M127" s="84"/>
      <c r="N127" s="84"/>
      <c r="O127" s="66"/>
      <c r="P127" s="66"/>
    </row>
    <row r="128" spans="1:16" ht="66">
      <c r="A128" s="72" t="s">
        <v>195</v>
      </c>
      <c r="B128" s="135">
        <v>923</v>
      </c>
      <c r="C128" s="136" t="s">
        <v>92</v>
      </c>
      <c r="D128" s="136" t="s">
        <v>108</v>
      </c>
      <c r="E128" s="136" t="s">
        <v>194</v>
      </c>
      <c r="F128" s="136"/>
      <c r="G128" s="84">
        <f>G129</f>
        <v>426</v>
      </c>
      <c r="H128" s="84">
        <f aca="true" t="shared" si="72" ref="H128:N129">H129</f>
        <v>426</v>
      </c>
      <c r="I128" s="84">
        <f t="shared" si="72"/>
        <v>426</v>
      </c>
      <c r="J128" s="84">
        <f t="shared" si="72"/>
        <v>426</v>
      </c>
      <c r="K128" s="84">
        <f t="shared" si="72"/>
        <v>0</v>
      </c>
      <c r="L128" s="84">
        <f t="shared" si="72"/>
        <v>0</v>
      </c>
      <c r="M128" s="84">
        <f t="shared" si="72"/>
        <v>0</v>
      </c>
      <c r="N128" s="84">
        <f t="shared" si="72"/>
        <v>0</v>
      </c>
      <c r="O128" s="84">
        <f aca="true" t="shared" si="73" ref="O128:O133">M128/G128*100</f>
        <v>0</v>
      </c>
      <c r="P128" s="84"/>
    </row>
    <row r="129" spans="1:16" ht="49.5">
      <c r="A129" s="72" t="s">
        <v>99</v>
      </c>
      <c r="B129" s="135">
        <v>923</v>
      </c>
      <c r="C129" s="136" t="s">
        <v>92</v>
      </c>
      <c r="D129" s="136" t="s">
        <v>108</v>
      </c>
      <c r="E129" s="136" t="s">
        <v>194</v>
      </c>
      <c r="F129" s="136" t="s">
        <v>100</v>
      </c>
      <c r="G129" s="84">
        <f>G130</f>
        <v>426</v>
      </c>
      <c r="H129" s="84">
        <f>H130</f>
        <v>426</v>
      </c>
      <c r="I129" s="84">
        <f>I130</f>
        <v>426</v>
      </c>
      <c r="J129" s="84">
        <f>J130</f>
        <v>426</v>
      </c>
      <c r="K129" s="84">
        <f>K130</f>
        <v>0</v>
      </c>
      <c r="L129" s="84">
        <f t="shared" si="72"/>
        <v>0</v>
      </c>
      <c r="M129" s="84">
        <f t="shared" si="72"/>
        <v>0</v>
      </c>
      <c r="N129" s="84">
        <f>N130</f>
        <v>0</v>
      </c>
      <c r="O129" s="84">
        <f t="shared" si="73"/>
        <v>0</v>
      </c>
      <c r="P129" s="84"/>
    </row>
    <row r="130" spans="1:16" ht="49.5">
      <c r="A130" s="72" t="s">
        <v>101</v>
      </c>
      <c r="B130" s="135">
        <v>923</v>
      </c>
      <c r="C130" s="136" t="s">
        <v>92</v>
      </c>
      <c r="D130" s="136" t="s">
        <v>108</v>
      </c>
      <c r="E130" s="136" t="s">
        <v>194</v>
      </c>
      <c r="F130" s="136" t="s">
        <v>102</v>
      </c>
      <c r="G130" s="84">
        <v>426</v>
      </c>
      <c r="H130" s="84">
        <f>G130</f>
        <v>426</v>
      </c>
      <c r="I130" s="84">
        <v>426</v>
      </c>
      <c r="J130" s="84">
        <f>I130</f>
        <v>426</v>
      </c>
      <c r="K130" s="84"/>
      <c r="L130" s="84">
        <f>K130</f>
        <v>0</v>
      </c>
      <c r="M130" s="84"/>
      <c r="N130" s="84">
        <f>M130</f>
        <v>0</v>
      </c>
      <c r="O130" s="84">
        <f t="shared" si="73"/>
        <v>0</v>
      </c>
      <c r="P130" s="84"/>
    </row>
    <row r="131" spans="1:16" ht="33">
      <c r="A131" s="111" t="s">
        <v>182</v>
      </c>
      <c r="B131" s="73">
        <v>923</v>
      </c>
      <c r="C131" s="74" t="s">
        <v>92</v>
      </c>
      <c r="D131" s="74" t="s">
        <v>108</v>
      </c>
      <c r="E131" s="74" t="s">
        <v>183</v>
      </c>
      <c r="F131" s="74"/>
      <c r="G131" s="66">
        <f>G132</f>
        <v>242</v>
      </c>
      <c r="H131" s="66">
        <f aca="true" t="shared" si="74" ref="H131:N132">H132</f>
        <v>242</v>
      </c>
      <c r="I131" s="66">
        <f t="shared" si="74"/>
        <v>242</v>
      </c>
      <c r="J131" s="66">
        <f t="shared" si="74"/>
        <v>242</v>
      </c>
      <c r="K131" s="66">
        <f t="shared" si="74"/>
        <v>236</v>
      </c>
      <c r="L131" s="66">
        <f t="shared" si="74"/>
        <v>236</v>
      </c>
      <c r="M131" s="66">
        <f t="shared" si="74"/>
        <v>236</v>
      </c>
      <c r="N131" s="66">
        <f t="shared" si="74"/>
        <v>236</v>
      </c>
      <c r="O131" s="66">
        <f t="shared" si="73"/>
        <v>98</v>
      </c>
      <c r="P131" s="66">
        <f>M131/K131*100</f>
        <v>100</v>
      </c>
    </row>
    <row r="132" spans="1:16" ht="49.5">
      <c r="A132" s="111" t="s">
        <v>99</v>
      </c>
      <c r="B132" s="73">
        <v>923</v>
      </c>
      <c r="C132" s="74" t="s">
        <v>92</v>
      </c>
      <c r="D132" s="74" t="s">
        <v>108</v>
      </c>
      <c r="E132" s="74" t="s">
        <v>183</v>
      </c>
      <c r="F132" s="74" t="s">
        <v>100</v>
      </c>
      <c r="G132" s="66">
        <f>G133</f>
        <v>242</v>
      </c>
      <c r="H132" s="66">
        <f>H133</f>
        <v>242</v>
      </c>
      <c r="I132" s="66">
        <f>I133</f>
        <v>242</v>
      </c>
      <c r="J132" s="66">
        <f>J133</f>
        <v>242</v>
      </c>
      <c r="K132" s="84">
        <f>K133</f>
        <v>236</v>
      </c>
      <c r="L132" s="84">
        <f>L133</f>
        <v>236</v>
      </c>
      <c r="M132" s="84">
        <f t="shared" si="74"/>
        <v>236</v>
      </c>
      <c r="N132" s="84">
        <f t="shared" si="74"/>
        <v>236</v>
      </c>
      <c r="O132" s="66">
        <f t="shared" si="73"/>
        <v>98</v>
      </c>
      <c r="P132" s="66">
        <f>M132/K132*100</f>
        <v>100</v>
      </c>
    </row>
    <row r="133" spans="1:16" ht="49.5">
      <c r="A133" s="111" t="s">
        <v>101</v>
      </c>
      <c r="B133" s="73">
        <v>923</v>
      </c>
      <c r="C133" s="74" t="s">
        <v>92</v>
      </c>
      <c r="D133" s="74" t="s">
        <v>108</v>
      </c>
      <c r="E133" s="74" t="s">
        <v>183</v>
      </c>
      <c r="F133" s="74" t="s">
        <v>102</v>
      </c>
      <c r="G133" s="66">
        <v>242</v>
      </c>
      <c r="H133" s="66">
        <f>G133</f>
        <v>242</v>
      </c>
      <c r="I133" s="66">
        <v>242</v>
      </c>
      <c r="J133" s="66">
        <f>I133</f>
        <v>242</v>
      </c>
      <c r="K133" s="84">
        <v>236</v>
      </c>
      <c r="L133" s="84">
        <f>K133</f>
        <v>236</v>
      </c>
      <c r="M133" s="84">
        <v>236</v>
      </c>
      <c r="N133" s="84">
        <f>M133</f>
        <v>236</v>
      </c>
      <c r="O133" s="66">
        <f t="shared" si="73"/>
        <v>98</v>
      </c>
      <c r="P133" s="66">
        <f>M133/K133*100</f>
        <v>100</v>
      </c>
    </row>
    <row r="134" spans="1:16" ht="31.5">
      <c r="A134" s="67" t="s">
        <v>160</v>
      </c>
      <c r="B134" s="58">
        <v>923</v>
      </c>
      <c r="C134" s="56" t="s">
        <v>123</v>
      </c>
      <c r="D134" s="56" t="s">
        <v>161</v>
      </c>
      <c r="E134" s="68"/>
      <c r="F134" s="56"/>
      <c r="G134" s="69">
        <f aca="true" t="shared" si="75" ref="G134:N138">G135</f>
        <v>995</v>
      </c>
      <c r="H134" s="69">
        <f t="shared" si="75"/>
        <v>0</v>
      </c>
      <c r="I134" s="69">
        <f t="shared" si="75"/>
        <v>995</v>
      </c>
      <c r="J134" s="69">
        <f t="shared" si="75"/>
        <v>0</v>
      </c>
      <c r="K134" s="85">
        <f t="shared" si="75"/>
        <v>994</v>
      </c>
      <c r="L134" s="85">
        <f t="shared" si="75"/>
        <v>0</v>
      </c>
      <c r="M134" s="85">
        <f t="shared" si="75"/>
        <v>994</v>
      </c>
      <c r="N134" s="85">
        <f t="shared" si="75"/>
        <v>0</v>
      </c>
      <c r="O134" s="59">
        <f aca="true" t="shared" si="76" ref="O134:O146">M134/G134*100</f>
        <v>100</v>
      </c>
      <c r="P134" s="59">
        <f aca="true" t="shared" si="77" ref="P134:P146">M134/K134*100</f>
        <v>100</v>
      </c>
    </row>
    <row r="135" spans="1:16" ht="47.25">
      <c r="A135" s="61" t="s">
        <v>33</v>
      </c>
      <c r="B135" s="62">
        <v>923</v>
      </c>
      <c r="C135" s="63" t="s">
        <v>123</v>
      </c>
      <c r="D135" s="63" t="s">
        <v>161</v>
      </c>
      <c r="E135" s="64" t="s">
        <v>34</v>
      </c>
      <c r="F135" s="63"/>
      <c r="G135" s="65">
        <f t="shared" si="75"/>
        <v>995</v>
      </c>
      <c r="H135" s="65">
        <f t="shared" si="75"/>
        <v>0</v>
      </c>
      <c r="I135" s="65">
        <f t="shared" si="75"/>
        <v>995</v>
      </c>
      <c r="J135" s="65">
        <f t="shared" si="75"/>
        <v>0</v>
      </c>
      <c r="K135" s="83">
        <f t="shared" si="75"/>
        <v>994</v>
      </c>
      <c r="L135" s="83">
        <f t="shared" si="75"/>
        <v>0</v>
      </c>
      <c r="M135" s="83">
        <f t="shared" si="75"/>
        <v>994</v>
      </c>
      <c r="N135" s="83">
        <f t="shared" si="75"/>
        <v>0</v>
      </c>
      <c r="O135" s="66">
        <f t="shared" si="76"/>
        <v>100</v>
      </c>
      <c r="P135" s="66">
        <f t="shared" si="77"/>
        <v>100</v>
      </c>
    </row>
    <row r="136" spans="1:16" ht="31.5">
      <c r="A136" s="61" t="s">
        <v>109</v>
      </c>
      <c r="B136" s="62">
        <v>923</v>
      </c>
      <c r="C136" s="63" t="s">
        <v>123</v>
      </c>
      <c r="D136" s="63" t="s">
        <v>161</v>
      </c>
      <c r="E136" s="64" t="s">
        <v>35</v>
      </c>
      <c r="F136" s="63"/>
      <c r="G136" s="65">
        <f t="shared" si="75"/>
        <v>995</v>
      </c>
      <c r="H136" s="65">
        <f t="shared" si="75"/>
        <v>0</v>
      </c>
      <c r="I136" s="65">
        <f t="shared" si="75"/>
        <v>995</v>
      </c>
      <c r="J136" s="65">
        <f t="shared" si="75"/>
        <v>0</v>
      </c>
      <c r="K136" s="83">
        <f t="shared" si="75"/>
        <v>994</v>
      </c>
      <c r="L136" s="83">
        <f t="shared" si="75"/>
        <v>0</v>
      </c>
      <c r="M136" s="83">
        <f t="shared" si="75"/>
        <v>994</v>
      </c>
      <c r="N136" s="83">
        <f t="shared" si="75"/>
        <v>0</v>
      </c>
      <c r="O136" s="66">
        <f t="shared" si="76"/>
        <v>100</v>
      </c>
      <c r="P136" s="66">
        <f t="shared" si="77"/>
        <v>100</v>
      </c>
    </row>
    <row r="137" spans="1:16" ht="15.75">
      <c r="A137" s="61" t="s">
        <v>36</v>
      </c>
      <c r="B137" s="62">
        <v>923</v>
      </c>
      <c r="C137" s="63" t="s">
        <v>123</v>
      </c>
      <c r="D137" s="63" t="s">
        <v>161</v>
      </c>
      <c r="E137" s="64" t="s">
        <v>37</v>
      </c>
      <c r="F137" s="63"/>
      <c r="G137" s="65">
        <f t="shared" si="75"/>
        <v>995</v>
      </c>
      <c r="H137" s="65">
        <f t="shared" si="75"/>
        <v>0</v>
      </c>
      <c r="I137" s="65">
        <f t="shared" si="75"/>
        <v>995</v>
      </c>
      <c r="J137" s="65">
        <f t="shared" si="75"/>
        <v>0</v>
      </c>
      <c r="K137" s="83">
        <f t="shared" si="75"/>
        <v>994</v>
      </c>
      <c r="L137" s="83">
        <f t="shared" si="75"/>
        <v>0</v>
      </c>
      <c r="M137" s="83">
        <f t="shared" si="75"/>
        <v>994</v>
      </c>
      <c r="N137" s="83">
        <f t="shared" si="75"/>
        <v>0</v>
      </c>
      <c r="O137" s="66">
        <f t="shared" si="76"/>
        <v>100</v>
      </c>
      <c r="P137" s="66">
        <f t="shared" si="77"/>
        <v>100</v>
      </c>
    </row>
    <row r="138" spans="1:16" ht="31.5">
      <c r="A138" s="61" t="s">
        <v>99</v>
      </c>
      <c r="B138" s="62">
        <v>923</v>
      </c>
      <c r="C138" s="63" t="s">
        <v>123</v>
      </c>
      <c r="D138" s="63" t="s">
        <v>161</v>
      </c>
      <c r="E138" s="64" t="s">
        <v>37</v>
      </c>
      <c r="F138" s="63" t="s">
        <v>100</v>
      </c>
      <c r="G138" s="66">
        <f t="shared" si="75"/>
        <v>995</v>
      </c>
      <c r="H138" s="66">
        <f t="shared" si="75"/>
        <v>0</v>
      </c>
      <c r="I138" s="66">
        <f t="shared" si="75"/>
        <v>995</v>
      </c>
      <c r="J138" s="66">
        <f t="shared" si="75"/>
        <v>0</v>
      </c>
      <c r="K138" s="84">
        <f t="shared" si="75"/>
        <v>994</v>
      </c>
      <c r="L138" s="84">
        <f t="shared" si="75"/>
        <v>0</v>
      </c>
      <c r="M138" s="84">
        <f t="shared" si="75"/>
        <v>994</v>
      </c>
      <c r="N138" s="84">
        <f t="shared" si="75"/>
        <v>0</v>
      </c>
      <c r="O138" s="66">
        <f t="shared" si="76"/>
        <v>100</v>
      </c>
      <c r="P138" s="66">
        <f t="shared" si="77"/>
        <v>100</v>
      </c>
    </row>
    <row r="139" spans="1:16" ht="47.25">
      <c r="A139" s="61" t="s">
        <v>101</v>
      </c>
      <c r="B139" s="62">
        <v>923</v>
      </c>
      <c r="C139" s="63" t="s">
        <v>123</v>
      </c>
      <c r="D139" s="63" t="s">
        <v>161</v>
      </c>
      <c r="E139" s="64" t="s">
        <v>37</v>
      </c>
      <c r="F139" s="63" t="s">
        <v>102</v>
      </c>
      <c r="G139" s="66">
        <f>1000-5</f>
        <v>995</v>
      </c>
      <c r="H139" s="66"/>
      <c r="I139" s="66">
        <f>1000-5</f>
        <v>995</v>
      </c>
      <c r="J139" s="66"/>
      <c r="K139" s="84">
        <v>994</v>
      </c>
      <c r="L139" s="84"/>
      <c r="M139" s="84">
        <v>994</v>
      </c>
      <c r="N139" s="84"/>
      <c r="O139" s="66">
        <f t="shared" si="76"/>
        <v>100</v>
      </c>
      <c r="P139" s="66">
        <f t="shared" si="77"/>
        <v>100</v>
      </c>
    </row>
    <row r="140" spans="1:16" ht="31.5">
      <c r="A140" s="67" t="s">
        <v>38</v>
      </c>
      <c r="B140" s="58">
        <v>923</v>
      </c>
      <c r="C140" s="56" t="s">
        <v>161</v>
      </c>
      <c r="D140" s="56" t="s">
        <v>123</v>
      </c>
      <c r="E140" s="68"/>
      <c r="F140" s="56"/>
      <c r="G140" s="69">
        <f aca="true" t="shared" si="78" ref="G140:N145">G141</f>
        <v>9994</v>
      </c>
      <c r="H140" s="69">
        <f t="shared" si="78"/>
        <v>0</v>
      </c>
      <c r="I140" s="69">
        <f t="shared" si="78"/>
        <v>9994</v>
      </c>
      <c r="J140" s="69">
        <f t="shared" si="78"/>
        <v>0</v>
      </c>
      <c r="K140" s="85">
        <f t="shared" si="78"/>
        <v>9994</v>
      </c>
      <c r="L140" s="85">
        <f t="shared" si="78"/>
        <v>0</v>
      </c>
      <c r="M140" s="85">
        <f t="shared" si="78"/>
        <v>9994</v>
      </c>
      <c r="N140" s="85">
        <f t="shared" si="78"/>
        <v>0</v>
      </c>
      <c r="O140" s="59">
        <f t="shared" si="76"/>
        <v>100</v>
      </c>
      <c r="P140" s="59">
        <f t="shared" si="77"/>
        <v>100</v>
      </c>
    </row>
    <row r="141" spans="1:16" ht="47.25">
      <c r="A141" s="61" t="s">
        <v>117</v>
      </c>
      <c r="B141" s="62">
        <v>923</v>
      </c>
      <c r="C141" s="63" t="s">
        <v>161</v>
      </c>
      <c r="D141" s="63" t="s">
        <v>123</v>
      </c>
      <c r="E141" s="64" t="s">
        <v>118</v>
      </c>
      <c r="F141" s="63"/>
      <c r="G141" s="65">
        <f t="shared" si="78"/>
        <v>9994</v>
      </c>
      <c r="H141" s="65">
        <f t="shared" si="78"/>
        <v>0</v>
      </c>
      <c r="I141" s="65">
        <f t="shared" si="78"/>
        <v>9994</v>
      </c>
      <c r="J141" s="65">
        <f t="shared" si="78"/>
        <v>0</v>
      </c>
      <c r="K141" s="83">
        <f t="shared" si="78"/>
        <v>9994</v>
      </c>
      <c r="L141" s="83">
        <f t="shared" si="78"/>
        <v>0</v>
      </c>
      <c r="M141" s="83">
        <f t="shared" si="78"/>
        <v>9994</v>
      </c>
      <c r="N141" s="83">
        <f t="shared" si="78"/>
        <v>0</v>
      </c>
      <c r="O141" s="66">
        <f t="shared" si="76"/>
        <v>100</v>
      </c>
      <c r="P141" s="66">
        <f t="shared" si="77"/>
        <v>100</v>
      </c>
    </row>
    <row r="142" spans="1:16" ht="15.75">
      <c r="A142" s="61" t="s">
        <v>119</v>
      </c>
      <c r="B142" s="62">
        <v>923</v>
      </c>
      <c r="C142" s="63" t="s">
        <v>161</v>
      </c>
      <c r="D142" s="63" t="s">
        <v>123</v>
      </c>
      <c r="E142" s="64" t="s">
        <v>120</v>
      </c>
      <c r="F142" s="63"/>
      <c r="G142" s="65">
        <f t="shared" si="78"/>
        <v>9994</v>
      </c>
      <c r="H142" s="65">
        <f t="shared" si="78"/>
        <v>0</v>
      </c>
      <c r="I142" s="65">
        <f t="shared" si="78"/>
        <v>9994</v>
      </c>
      <c r="J142" s="65">
        <f t="shared" si="78"/>
        <v>0</v>
      </c>
      <c r="K142" s="83">
        <f t="shared" si="78"/>
        <v>9994</v>
      </c>
      <c r="L142" s="83">
        <f t="shared" si="78"/>
        <v>0</v>
      </c>
      <c r="M142" s="83">
        <f t="shared" si="78"/>
        <v>9994</v>
      </c>
      <c r="N142" s="83">
        <f t="shared" si="78"/>
        <v>0</v>
      </c>
      <c r="O142" s="66">
        <f t="shared" si="76"/>
        <v>100</v>
      </c>
      <c r="P142" s="66">
        <f t="shared" si="77"/>
        <v>100</v>
      </c>
    </row>
    <row r="143" spans="1:16" ht="31.5">
      <c r="A143" s="61" t="s">
        <v>157</v>
      </c>
      <c r="B143" s="62">
        <v>923</v>
      </c>
      <c r="C143" s="63" t="s">
        <v>161</v>
      </c>
      <c r="D143" s="63" t="s">
        <v>123</v>
      </c>
      <c r="E143" s="64" t="s">
        <v>39</v>
      </c>
      <c r="F143" s="63"/>
      <c r="G143" s="65">
        <f t="shared" si="78"/>
        <v>9994</v>
      </c>
      <c r="H143" s="65">
        <f t="shared" si="78"/>
        <v>0</v>
      </c>
      <c r="I143" s="65">
        <f t="shared" si="78"/>
        <v>9994</v>
      </c>
      <c r="J143" s="65">
        <f t="shared" si="78"/>
        <v>0</v>
      </c>
      <c r="K143" s="83">
        <f t="shared" si="78"/>
        <v>9994</v>
      </c>
      <c r="L143" s="83">
        <f t="shared" si="78"/>
        <v>0</v>
      </c>
      <c r="M143" s="83">
        <f t="shared" si="78"/>
        <v>9994</v>
      </c>
      <c r="N143" s="83">
        <f t="shared" si="78"/>
        <v>0</v>
      </c>
      <c r="O143" s="66">
        <f t="shared" si="76"/>
        <v>100</v>
      </c>
      <c r="P143" s="66">
        <f t="shared" si="77"/>
        <v>100</v>
      </c>
    </row>
    <row r="144" spans="1:16" ht="31.5">
      <c r="A144" s="61" t="s">
        <v>40</v>
      </c>
      <c r="B144" s="62">
        <v>923</v>
      </c>
      <c r="C144" s="63" t="s">
        <v>161</v>
      </c>
      <c r="D144" s="63" t="s">
        <v>123</v>
      </c>
      <c r="E144" s="64" t="s">
        <v>41</v>
      </c>
      <c r="F144" s="63"/>
      <c r="G144" s="65">
        <f t="shared" si="78"/>
        <v>9994</v>
      </c>
      <c r="H144" s="65">
        <f t="shared" si="78"/>
        <v>0</v>
      </c>
      <c r="I144" s="65">
        <f t="shared" si="78"/>
        <v>9994</v>
      </c>
      <c r="J144" s="65">
        <f t="shared" si="78"/>
        <v>0</v>
      </c>
      <c r="K144" s="83">
        <f t="shared" si="78"/>
        <v>9994</v>
      </c>
      <c r="L144" s="83">
        <f t="shared" si="78"/>
        <v>0</v>
      </c>
      <c r="M144" s="83">
        <f t="shared" si="78"/>
        <v>9994</v>
      </c>
      <c r="N144" s="83">
        <f t="shared" si="78"/>
        <v>0</v>
      </c>
      <c r="O144" s="66">
        <f t="shared" si="76"/>
        <v>100</v>
      </c>
      <c r="P144" s="66">
        <f t="shared" si="77"/>
        <v>100</v>
      </c>
    </row>
    <row r="145" spans="1:16" ht="47.25">
      <c r="A145" s="61" t="s">
        <v>153</v>
      </c>
      <c r="B145" s="62">
        <v>923</v>
      </c>
      <c r="C145" s="63" t="s">
        <v>161</v>
      </c>
      <c r="D145" s="63" t="s">
        <v>123</v>
      </c>
      <c r="E145" s="64" t="s">
        <v>41</v>
      </c>
      <c r="F145" s="63" t="s">
        <v>154</v>
      </c>
      <c r="G145" s="66">
        <f t="shared" si="78"/>
        <v>9994</v>
      </c>
      <c r="H145" s="66">
        <f t="shared" si="78"/>
        <v>0</v>
      </c>
      <c r="I145" s="66">
        <f t="shared" si="78"/>
        <v>9994</v>
      </c>
      <c r="J145" s="66">
        <f t="shared" si="78"/>
        <v>0</v>
      </c>
      <c r="K145" s="84">
        <f>K146</f>
        <v>9994</v>
      </c>
      <c r="L145" s="84">
        <f t="shared" si="78"/>
        <v>0</v>
      </c>
      <c r="M145" s="84">
        <f>M146</f>
        <v>9994</v>
      </c>
      <c r="N145" s="84">
        <f t="shared" si="78"/>
        <v>0</v>
      </c>
      <c r="O145" s="66">
        <f t="shared" si="76"/>
        <v>100</v>
      </c>
      <c r="P145" s="66">
        <f t="shared" si="77"/>
        <v>100</v>
      </c>
    </row>
    <row r="146" spans="1:16" ht="15.75">
      <c r="A146" s="61" t="s">
        <v>158</v>
      </c>
      <c r="B146" s="62">
        <v>923</v>
      </c>
      <c r="C146" s="63" t="s">
        <v>161</v>
      </c>
      <c r="D146" s="63" t="s">
        <v>123</v>
      </c>
      <c r="E146" s="64" t="s">
        <v>41</v>
      </c>
      <c r="F146" s="63" t="s">
        <v>159</v>
      </c>
      <c r="G146" s="66">
        <v>9994</v>
      </c>
      <c r="H146" s="66"/>
      <c r="I146" s="66">
        <v>9994</v>
      </c>
      <c r="J146" s="66"/>
      <c r="K146" s="137">
        <f>9993+1</f>
        <v>9994</v>
      </c>
      <c r="L146" s="84"/>
      <c r="M146" s="137">
        <f>9993+1</f>
        <v>9994</v>
      </c>
      <c r="N146" s="84"/>
      <c r="O146" s="66">
        <f t="shared" si="76"/>
        <v>100</v>
      </c>
      <c r="P146" s="66">
        <f t="shared" si="77"/>
        <v>100</v>
      </c>
    </row>
    <row r="149" spans="1:16" s="95" customFormat="1" ht="15.75" hidden="1">
      <c r="A149" s="89" t="s">
        <v>163</v>
      </c>
      <c r="B149" s="90"/>
      <c r="C149" s="91"/>
      <c r="D149" s="91"/>
      <c r="E149" s="91"/>
      <c r="F149" s="91"/>
      <c r="G149" s="92"/>
      <c r="H149" s="92"/>
      <c r="I149" s="92"/>
      <c r="J149" s="92"/>
      <c r="K149" s="93"/>
      <c r="L149" s="93"/>
      <c r="M149" s="93"/>
      <c r="N149" s="93"/>
      <c r="O149" s="92"/>
      <c r="P149" s="94" t="s">
        <v>164</v>
      </c>
    </row>
    <row r="150" spans="1:16" s="95" customFormat="1" ht="15.75">
      <c r="A150" s="89"/>
      <c r="B150" s="90"/>
      <c r="C150" s="91"/>
      <c r="D150" s="91"/>
      <c r="E150" s="91"/>
      <c r="F150" s="91"/>
      <c r="G150" s="92"/>
      <c r="H150" s="92"/>
      <c r="I150" s="92"/>
      <c r="J150" s="92"/>
      <c r="K150" s="93"/>
      <c r="L150" s="93"/>
      <c r="M150" s="93"/>
      <c r="N150" s="93"/>
      <c r="O150" s="92"/>
      <c r="P150" s="94"/>
    </row>
    <row r="151" spans="1:16" s="151" customFormat="1" ht="28.5" customHeight="1">
      <c r="A151" s="152" t="s">
        <v>190</v>
      </c>
      <c r="B151" s="147"/>
      <c r="C151" s="148"/>
      <c r="D151" s="148"/>
      <c r="E151" s="148"/>
      <c r="F151" s="148"/>
      <c r="G151" s="149"/>
      <c r="H151" s="149"/>
      <c r="I151" s="149"/>
      <c r="J151" s="149"/>
      <c r="K151" s="149"/>
      <c r="L151" s="149"/>
      <c r="M151" s="149"/>
      <c r="N151" s="149"/>
      <c r="O151" s="149"/>
      <c r="P151" s="150" t="s">
        <v>191</v>
      </c>
    </row>
  </sheetData>
  <sheetProtection/>
  <autoFilter ref="A4:F149"/>
  <mergeCells count="12">
    <mergeCell ref="A2:P2"/>
    <mergeCell ref="A4:A5"/>
    <mergeCell ref="B4:B5"/>
    <mergeCell ref="C4:C5"/>
    <mergeCell ref="D4:D5"/>
    <mergeCell ref="E4:E5"/>
    <mergeCell ref="F4:F5"/>
    <mergeCell ref="G4:H4"/>
    <mergeCell ref="I4:J4"/>
    <mergeCell ref="K4:L4"/>
    <mergeCell ref="M4:N4"/>
    <mergeCell ref="O4:P4"/>
  </mergeCells>
  <printOptions/>
  <pageMargins left="0.3937007874015748" right="0" top="0.35433070866141736" bottom="0.1968503937007874" header="0" footer="0"/>
  <pageSetup fitToHeight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outlinePr summaryBelow="0"/>
  </sheetPr>
  <dimension ref="A1:J33"/>
  <sheetViews>
    <sheetView showGridLines="0" zoomScalePageLayoutView="0" workbookViewId="0" topLeftCell="A4">
      <selection activeCell="A33" sqref="A33"/>
    </sheetView>
  </sheetViews>
  <sheetFormatPr defaultColWidth="9.00390625" defaultRowHeight="12.75" customHeight="1"/>
  <cols>
    <col min="1" max="1" width="39.375" style="96" customWidth="1"/>
    <col min="2" max="2" width="7.125" style="96" customWidth="1"/>
    <col min="3" max="3" width="5.125" style="96" customWidth="1"/>
    <col min="4" max="4" width="7.00390625" style="96" customWidth="1"/>
    <col min="5" max="5" width="11.625" style="96" customWidth="1"/>
    <col min="6" max="6" width="12.25390625" style="96" customWidth="1"/>
    <col min="7" max="7" width="11.125" style="96" customWidth="1"/>
    <col min="8" max="8" width="9.125" style="96" customWidth="1"/>
    <col min="9" max="9" width="11.75390625" style="96" bestFit="1" customWidth="1"/>
    <col min="10" max="16384" width="9.125" style="96" customWidth="1"/>
  </cols>
  <sheetData>
    <row r="1" spans="1:7" ht="12.75" customHeight="1">
      <c r="A1" s="88"/>
      <c r="B1" s="87"/>
      <c r="C1" s="88"/>
      <c r="D1" s="88"/>
      <c r="G1" s="88"/>
    </row>
    <row r="2" spans="1:7" ht="85.5" customHeight="1">
      <c r="A2" s="161" t="s">
        <v>196</v>
      </c>
      <c r="B2" s="161"/>
      <c r="C2" s="161"/>
      <c r="D2" s="161"/>
      <c r="E2" s="161"/>
      <c r="F2" s="161"/>
      <c r="G2" s="161"/>
    </row>
    <row r="3" spans="1:7" ht="12.75" customHeight="1">
      <c r="A3" s="97"/>
      <c r="B3" s="97"/>
      <c r="C3" s="97"/>
      <c r="D3" s="97"/>
      <c r="G3" s="97"/>
    </row>
    <row r="4" spans="2:6" ht="14.25" customHeight="1">
      <c r="B4" s="159"/>
      <c r="C4" s="160"/>
      <c r="D4" s="160"/>
      <c r="E4" s="160"/>
      <c r="F4" s="160"/>
    </row>
    <row r="5" spans="1:7" ht="12.75">
      <c r="A5" s="97"/>
      <c r="B5" s="97"/>
      <c r="C5" s="97"/>
      <c r="D5" s="97"/>
      <c r="G5" s="105" t="s">
        <v>180</v>
      </c>
    </row>
    <row r="6" spans="1:7" ht="51">
      <c r="A6" s="102" t="s">
        <v>178</v>
      </c>
      <c r="B6" s="102" t="s">
        <v>25</v>
      </c>
      <c r="C6" s="102" t="s">
        <v>83</v>
      </c>
      <c r="D6" s="102" t="s">
        <v>63</v>
      </c>
      <c r="E6" s="102" t="s">
        <v>176</v>
      </c>
      <c r="F6" s="102" t="s">
        <v>177</v>
      </c>
      <c r="G6" s="102" t="s">
        <v>179</v>
      </c>
    </row>
    <row r="7" spans="1:7" ht="12.75">
      <c r="A7" s="98"/>
      <c r="B7" s="123"/>
      <c r="C7" s="123"/>
      <c r="D7" s="123"/>
      <c r="E7" s="123"/>
      <c r="F7" s="123"/>
      <c r="G7" s="123"/>
    </row>
    <row r="8" spans="1:7" ht="12.75">
      <c r="A8" s="118" t="s">
        <v>169</v>
      </c>
      <c r="B8" s="124"/>
      <c r="C8" s="124"/>
      <c r="D8" s="124"/>
      <c r="E8" s="125">
        <f>E10+E11</f>
        <v>123.22</v>
      </c>
      <c r="F8" s="125">
        <f>F10+F11</f>
        <v>123.22</v>
      </c>
      <c r="G8" s="125">
        <f>F8/E8*100</f>
        <v>100</v>
      </c>
    </row>
    <row r="9" spans="1:7" ht="12.75">
      <c r="A9" s="98" t="s">
        <v>170</v>
      </c>
      <c r="B9" s="123"/>
      <c r="C9" s="123"/>
      <c r="D9" s="123"/>
      <c r="E9" s="123"/>
      <c r="F9" s="123"/>
      <c r="G9" s="123"/>
    </row>
    <row r="10" spans="1:7" ht="12.75">
      <c r="A10" s="119" t="s">
        <v>165</v>
      </c>
      <c r="B10" s="124" t="s">
        <v>28</v>
      </c>
      <c r="C10" s="124"/>
      <c r="D10" s="124" t="s">
        <v>29</v>
      </c>
      <c r="E10" s="126">
        <v>123.22</v>
      </c>
      <c r="F10" s="126">
        <f>E10</f>
        <v>123.22</v>
      </c>
      <c r="G10" s="126">
        <f aca="true" t="shared" si="0" ref="G10:G17">F10/E10*100</f>
        <v>100</v>
      </c>
    </row>
    <row r="11" spans="1:7" ht="33.75" hidden="1">
      <c r="A11" s="119" t="s">
        <v>175</v>
      </c>
      <c r="B11" s="124" t="s">
        <v>32</v>
      </c>
      <c r="C11" s="124"/>
      <c r="D11" s="124" t="s">
        <v>29</v>
      </c>
      <c r="E11" s="126"/>
      <c r="F11" s="126"/>
      <c r="G11" s="126"/>
    </row>
    <row r="12" spans="1:7" ht="12.75">
      <c r="A12" s="118" t="s">
        <v>55</v>
      </c>
      <c r="B12" s="124"/>
      <c r="C12" s="124"/>
      <c r="D12" s="124"/>
      <c r="E12" s="125">
        <f>E14</f>
        <v>1120</v>
      </c>
      <c r="F12" s="125">
        <f>F13+F14+F15+F16</f>
        <v>897.81</v>
      </c>
      <c r="G12" s="125">
        <f t="shared" si="0"/>
        <v>80.16</v>
      </c>
    </row>
    <row r="13" spans="1:7" ht="22.5" hidden="1">
      <c r="A13" s="119" t="s">
        <v>174</v>
      </c>
      <c r="B13" s="124" t="s">
        <v>31</v>
      </c>
      <c r="C13" s="124" t="s">
        <v>85</v>
      </c>
      <c r="D13" s="124" t="s">
        <v>29</v>
      </c>
      <c r="E13" s="126"/>
      <c r="F13" s="126"/>
      <c r="G13" s="127" t="e">
        <f t="shared" si="0"/>
        <v>#DIV/0!</v>
      </c>
    </row>
    <row r="14" spans="1:7" ht="22.5">
      <c r="A14" s="119" t="s">
        <v>172</v>
      </c>
      <c r="B14" s="124" t="s">
        <v>28</v>
      </c>
      <c r="C14" s="124" t="s">
        <v>85</v>
      </c>
      <c r="D14" s="124" t="s">
        <v>29</v>
      </c>
      <c r="E14" s="126">
        <v>1120</v>
      </c>
      <c r="F14" s="126">
        <v>897.81</v>
      </c>
      <c r="G14" s="126">
        <f t="shared" si="0"/>
        <v>80.16</v>
      </c>
    </row>
    <row r="15" spans="1:10" ht="45" hidden="1">
      <c r="A15" s="119" t="s">
        <v>171</v>
      </c>
      <c r="B15" s="124" t="s">
        <v>26</v>
      </c>
      <c r="C15" s="124" t="s">
        <v>85</v>
      </c>
      <c r="D15" s="124" t="s">
        <v>27</v>
      </c>
      <c r="E15" s="126" t="e">
        <f>(#REF!)/1000</f>
        <v>#REF!</v>
      </c>
      <c r="F15" s="126"/>
      <c r="G15" s="127" t="e">
        <f t="shared" si="0"/>
        <v>#REF!</v>
      </c>
      <c r="J15" s="126">
        <f>21.23+64.31</f>
        <v>85.54</v>
      </c>
    </row>
    <row r="16" spans="1:7" ht="22.5" hidden="1">
      <c r="A16" s="119" t="s">
        <v>173</v>
      </c>
      <c r="B16" s="124" t="s">
        <v>30</v>
      </c>
      <c r="C16" s="124" t="s">
        <v>85</v>
      </c>
      <c r="D16" s="124" t="s">
        <v>27</v>
      </c>
      <c r="E16" s="126"/>
      <c r="F16" s="126">
        <v>0</v>
      </c>
      <c r="G16" s="127" t="e">
        <f t="shared" si="0"/>
        <v>#DIV/0!</v>
      </c>
    </row>
    <row r="17" spans="1:9" ht="12.75">
      <c r="A17" s="120" t="s">
        <v>181</v>
      </c>
      <c r="B17" s="128"/>
      <c r="C17" s="128"/>
      <c r="D17" s="128"/>
      <c r="E17" s="129">
        <f>E14</f>
        <v>1120</v>
      </c>
      <c r="F17" s="129">
        <f>F8+F12</f>
        <v>1021.03</v>
      </c>
      <c r="G17" s="129">
        <f t="shared" si="0"/>
        <v>91.16</v>
      </c>
      <c r="H17" s="99"/>
      <c r="I17" s="99"/>
    </row>
    <row r="18" spans="1:9" ht="12.75">
      <c r="A18" s="120"/>
      <c r="B18" s="128"/>
      <c r="C18" s="128"/>
      <c r="D18" s="128"/>
      <c r="E18" s="129"/>
      <c r="F18" s="129"/>
      <c r="G18" s="129"/>
      <c r="I18" s="99"/>
    </row>
    <row r="19" spans="1:7" ht="12.75">
      <c r="A19" s="120" t="s">
        <v>56</v>
      </c>
      <c r="B19" s="128"/>
      <c r="C19" s="128"/>
      <c r="D19" s="128"/>
      <c r="E19" s="129">
        <f>E20</f>
        <v>1243.22</v>
      </c>
      <c r="F19" s="129">
        <f>F20</f>
        <v>611.73</v>
      </c>
      <c r="G19" s="129">
        <f>G20</f>
        <v>49.21</v>
      </c>
    </row>
    <row r="20" spans="1:7" ht="12.75">
      <c r="A20" s="121"/>
      <c r="B20" s="130" t="s">
        <v>28</v>
      </c>
      <c r="C20" s="130"/>
      <c r="D20" s="130"/>
      <c r="E20" s="125">
        <f>SUM(E21:E29)</f>
        <v>1243.22</v>
      </c>
      <c r="F20" s="125">
        <f>SUM(F21:F29)</f>
        <v>611.73</v>
      </c>
      <c r="G20" s="125">
        <f aca="true" t="shared" si="1" ref="G20:G29">F20/E20*100</f>
        <v>49.21</v>
      </c>
    </row>
    <row r="21" spans="1:7" ht="12.75">
      <c r="A21" s="119" t="s">
        <v>51</v>
      </c>
      <c r="B21" s="124" t="s">
        <v>28</v>
      </c>
      <c r="C21" s="124" t="s">
        <v>84</v>
      </c>
      <c r="D21" s="124" t="s">
        <v>43</v>
      </c>
      <c r="E21" s="126">
        <v>334.51</v>
      </c>
      <c r="F21" s="126">
        <v>153.18</v>
      </c>
      <c r="G21" s="126">
        <f t="shared" si="1"/>
        <v>45.79</v>
      </c>
    </row>
    <row r="22" spans="1:7" ht="12.75">
      <c r="A22" s="119" t="s">
        <v>166</v>
      </c>
      <c r="B22" s="124" t="s">
        <v>28</v>
      </c>
      <c r="C22" s="124" t="s">
        <v>86</v>
      </c>
      <c r="D22" s="124" t="s">
        <v>44</v>
      </c>
      <c r="E22" s="126">
        <v>113.79</v>
      </c>
      <c r="F22" s="126">
        <v>-126.82</v>
      </c>
      <c r="G22" s="126">
        <f t="shared" si="1"/>
        <v>-111.45</v>
      </c>
    </row>
    <row r="23" spans="1:7" ht="12.75">
      <c r="A23" s="119" t="s">
        <v>52</v>
      </c>
      <c r="B23" s="124" t="s">
        <v>28</v>
      </c>
      <c r="C23" s="124" t="s">
        <v>87</v>
      </c>
      <c r="D23" s="124" t="s">
        <v>45</v>
      </c>
      <c r="E23" s="126">
        <v>78</v>
      </c>
      <c r="F23" s="126">
        <v>55.2</v>
      </c>
      <c r="G23" s="126">
        <f t="shared" si="1"/>
        <v>70.77</v>
      </c>
    </row>
    <row r="24" spans="1:7" ht="12.75">
      <c r="A24" s="119" t="s">
        <v>53</v>
      </c>
      <c r="B24" s="124" t="s">
        <v>28</v>
      </c>
      <c r="C24" s="124" t="s">
        <v>87</v>
      </c>
      <c r="D24" s="124" t="s">
        <v>46</v>
      </c>
      <c r="E24" s="126">
        <f>223.82-0.01</f>
        <v>223.81</v>
      </c>
      <c r="F24" s="126">
        <f>223.82-0.01</f>
        <v>223.81</v>
      </c>
      <c r="G24" s="126">
        <f t="shared" si="1"/>
        <v>100</v>
      </c>
    </row>
    <row r="25" spans="1:7" ht="12.75">
      <c r="A25" s="119" t="s">
        <v>167</v>
      </c>
      <c r="B25" s="124" t="s">
        <v>28</v>
      </c>
      <c r="C25" s="124" t="s">
        <v>87</v>
      </c>
      <c r="D25" s="124" t="s">
        <v>47</v>
      </c>
      <c r="E25" s="126">
        <v>146</v>
      </c>
      <c r="F25" s="126">
        <v>73.08</v>
      </c>
      <c r="G25" s="126">
        <f t="shared" si="1"/>
        <v>50.05</v>
      </c>
    </row>
    <row r="26" spans="1:7" ht="12.75">
      <c r="A26" s="119" t="s">
        <v>168</v>
      </c>
      <c r="B26" s="124" t="s">
        <v>28</v>
      </c>
      <c r="C26" s="124" t="s">
        <v>87</v>
      </c>
      <c r="D26" s="124" t="s">
        <v>48</v>
      </c>
      <c r="E26" s="126">
        <v>208.1</v>
      </c>
      <c r="F26" s="126">
        <v>153.34</v>
      </c>
      <c r="G26" s="126">
        <f t="shared" si="1"/>
        <v>73.69</v>
      </c>
    </row>
    <row r="27" spans="1:7" ht="12.75">
      <c r="A27" s="131" t="s">
        <v>184</v>
      </c>
      <c r="B27" s="132" t="s">
        <v>28</v>
      </c>
      <c r="C27" s="132" t="s">
        <v>87</v>
      </c>
      <c r="D27" s="132" t="s">
        <v>185</v>
      </c>
      <c r="E27" s="126">
        <v>81</v>
      </c>
      <c r="F27" s="126">
        <v>76.08</v>
      </c>
      <c r="G27" s="126">
        <f>F27/E27*100</f>
        <v>93.93</v>
      </c>
    </row>
    <row r="28" spans="1:7" ht="12.75">
      <c r="A28" s="119" t="s">
        <v>54</v>
      </c>
      <c r="B28" s="124" t="s">
        <v>28</v>
      </c>
      <c r="C28" s="124" t="s">
        <v>87</v>
      </c>
      <c r="D28" s="124" t="s">
        <v>50</v>
      </c>
      <c r="E28" s="126">
        <v>16.41</v>
      </c>
      <c r="F28" s="126">
        <v>0</v>
      </c>
      <c r="G28" s="126">
        <f t="shared" si="1"/>
        <v>0</v>
      </c>
    </row>
    <row r="29" spans="1:7" ht="12.75">
      <c r="A29" s="122" t="s">
        <v>42</v>
      </c>
      <c r="B29" s="124" t="s">
        <v>28</v>
      </c>
      <c r="C29" s="124" t="s">
        <v>104</v>
      </c>
      <c r="D29" s="124" t="s">
        <v>49</v>
      </c>
      <c r="E29" s="126">
        <v>41.6</v>
      </c>
      <c r="F29" s="126">
        <f>1.57+2.29</f>
        <v>3.86</v>
      </c>
      <c r="G29" s="126">
        <f t="shared" si="1"/>
        <v>9.28</v>
      </c>
    </row>
    <row r="30" spans="1:7" ht="12.75">
      <c r="A30" s="121" t="s">
        <v>186</v>
      </c>
      <c r="B30" s="124"/>
      <c r="C30" s="124"/>
      <c r="D30" s="124"/>
      <c r="E30" s="125"/>
      <c r="F30" s="125">
        <f>F17-F19</f>
        <v>409.3</v>
      </c>
      <c r="G30" s="125"/>
    </row>
    <row r="31" spans="1:7" s="100" customFormat="1" ht="42.75" customHeight="1" hidden="1">
      <c r="A31" s="100" t="s">
        <v>163</v>
      </c>
      <c r="G31" s="101" t="s">
        <v>164</v>
      </c>
    </row>
    <row r="32" s="100" customFormat="1" ht="23.25" customHeight="1">
      <c r="G32" s="101"/>
    </row>
    <row r="33" spans="1:7" s="116" customFormat="1" ht="24" customHeight="1">
      <c r="A33" s="116" t="s">
        <v>190</v>
      </c>
      <c r="G33" s="117" t="s">
        <v>193</v>
      </c>
    </row>
  </sheetData>
  <sheetProtection/>
  <mergeCells count="2">
    <mergeCell ref="B4:F4"/>
    <mergeCell ref="A2:G2"/>
  </mergeCells>
  <printOptions/>
  <pageMargins left="0.53" right="0.28" top="0.28" bottom="0.31" header="0.16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84"/>
  <sheetViews>
    <sheetView zoomScalePageLayoutView="0" workbookViewId="0" topLeftCell="A59">
      <selection activeCell="I83" sqref="I83"/>
    </sheetView>
  </sheetViews>
  <sheetFormatPr defaultColWidth="9.00390625" defaultRowHeight="42.75" customHeight="1"/>
  <cols>
    <col min="1" max="2" width="16.00390625" style="0" customWidth="1"/>
    <col min="3" max="3" width="14.25390625" style="0" customWidth="1"/>
    <col min="4" max="4" width="18.625" style="0" customWidth="1"/>
    <col min="5" max="5" width="14.25390625" style="0" customWidth="1"/>
    <col min="6" max="6" width="18.625" style="0" customWidth="1"/>
    <col min="7" max="7" width="48.00390625" style="0" customWidth="1"/>
  </cols>
  <sheetData>
    <row r="1" spans="1:7" ht="42.75" customHeight="1" hidden="1">
      <c r="A1" s="164"/>
      <c r="B1" s="164"/>
      <c r="C1" s="164"/>
      <c r="D1" s="164"/>
      <c r="E1" s="164"/>
      <c r="F1" s="164"/>
      <c r="G1" s="164"/>
    </row>
    <row r="2" spans="1:7" ht="24.75" customHeight="1" hidden="1" thickBot="1">
      <c r="A2" s="16"/>
      <c r="B2" s="16"/>
      <c r="C2" s="16"/>
      <c r="D2" s="16"/>
      <c r="E2" s="16"/>
      <c r="F2" s="16"/>
      <c r="G2" s="16"/>
    </row>
    <row r="3" spans="1:7" s="13" customFormat="1" ht="38.25" customHeight="1" hidden="1" thickBot="1">
      <c r="A3" s="167" t="s">
        <v>68</v>
      </c>
      <c r="B3" s="172"/>
      <c r="C3" s="167" t="s">
        <v>69</v>
      </c>
      <c r="D3" s="168"/>
      <c r="E3" s="167" t="s">
        <v>69</v>
      </c>
      <c r="F3" s="168"/>
      <c r="G3" s="169" t="s">
        <v>70</v>
      </c>
    </row>
    <row r="4" spans="1:7" s="13" customFormat="1" ht="38.25" customHeight="1" hidden="1" thickBot="1">
      <c r="A4" s="17" t="s">
        <v>60</v>
      </c>
      <c r="B4" s="18" t="s">
        <v>71</v>
      </c>
      <c r="C4" s="19" t="s">
        <v>60</v>
      </c>
      <c r="D4" s="18" t="s">
        <v>71</v>
      </c>
      <c r="E4" s="19" t="s">
        <v>60</v>
      </c>
      <c r="F4" s="20" t="s">
        <v>71</v>
      </c>
      <c r="G4" s="170"/>
    </row>
    <row r="5" spans="1:7" ht="12.75" hidden="1">
      <c r="A5" s="21">
        <v>15575</v>
      </c>
      <c r="B5" s="22"/>
      <c r="C5" s="21">
        <v>12805</v>
      </c>
      <c r="D5" s="23"/>
      <c r="E5" s="21">
        <f aca="true" t="shared" si="0" ref="E5:E25">C5-A5</f>
        <v>-2770</v>
      </c>
      <c r="F5" s="22"/>
      <c r="G5" s="24"/>
    </row>
    <row r="6" spans="1:7" ht="12.75" hidden="1">
      <c r="A6" s="25">
        <v>126</v>
      </c>
      <c r="B6" s="26"/>
      <c r="C6" s="25">
        <v>124</v>
      </c>
      <c r="D6" s="26"/>
      <c r="E6" s="25">
        <f t="shared" si="0"/>
        <v>-2</v>
      </c>
      <c r="F6" s="26"/>
      <c r="G6" s="27"/>
    </row>
    <row r="7" spans="1:7" ht="12.75" hidden="1">
      <c r="A7" s="25">
        <v>1033</v>
      </c>
      <c r="B7" s="26"/>
      <c r="C7" s="25">
        <v>1535</v>
      </c>
      <c r="D7" s="26"/>
      <c r="E7" s="25">
        <f t="shared" si="0"/>
        <v>502</v>
      </c>
      <c r="F7" s="26"/>
      <c r="G7" s="27"/>
    </row>
    <row r="8" spans="1:7" ht="12.75" hidden="1">
      <c r="A8" s="25"/>
      <c r="B8" s="26"/>
      <c r="C8" s="25">
        <v>29</v>
      </c>
      <c r="D8" s="26"/>
      <c r="E8" s="25">
        <f t="shared" si="0"/>
        <v>29</v>
      </c>
      <c r="F8" s="26"/>
      <c r="G8" s="27"/>
    </row>
    <row r="9" spans="1:7" ht="12.75" hidden="1">
      <c r="A9" s="25">
        <v>1</v>
      </c>
      <c r="B9" s="26"/>
      <c r="C9" s="25">
        <v>1</v>
      </c>
      <c r="D9" s="26"/>
      <c r="E9" s="25">
        <f t="shared" si="0"/>
        <v>0</v>
      </c>
      <c r="F9" s="26"/>
      <c r="G9" s="27"/>
    </row>
    <row r="10" spans="1:7" ht="12.75" hidden="1">
      <c r="A10" s="25">
        <v>153</v>
      </c>
      <c r="B10" s="26"/>
      <c r="C10" s="25">
        <v>151</v>
      </c>
      <c r="D10" s="26"/>
      <c r="E10" s="25">
        <f t="shared" si="0"/>
        <v>-2</v>
      </c>
      <c r="F10" s="26"/>
      <c r="G10" s="27"/>
    </row>
    <row r="11" spans="1:7" ht="12.75" hidden="1">
      <c r="A11" s="25"/>
      <c r="B11" s="26"/>
      <c r="C11" s="25">
        <v>31</v>
      </c>
      <c r="D11" s="26"/>
      <c r="E11" s="25">
        <f t="shared" si="0"/>
        <v>31</v>
      </c>
      <c r="F11" s="26"/>
      <c r="G11" s="27"/>
    </row>
    <row r="12" spans="1:7" ht="12.75" hidden="1">
      <c r="A12" s="28">
        <f>SUM(A5:A11)</f>
        <v>16888</v>
      </c>
      <c r="B12" s="29"/>
      <c r="C12" s="28">
        <f>SUM(C5:C11)</f>
        <v>14676</v>
      </c>
      <c r="D12" s="29"/>
      <c r="E12" s="28">
        <f t="shared" si="0"/>
        <v>-2212</v>
      </c>
      <c r="F12" s="26"/>
      <c r="G12" s="27"/>
    </row>
    <row r="13" spans="1:7" ht="12.75" hidden="1">
      <c r="A13" s="25">
        <v>1612</v>
      </c>
      <c r="B13" s="26"/>
      <c r="C13" s="25">
        <v>1741</v>
      </c>
      <c r="D13" s="26"/>
      <c r="E13" s="25">
        <f t="shared" si="0"/>
        <v>129</v>
      </c>
      <c r="F13" s="26"/>
      <c r="G13" s="27"/>
    </row>
    <row r="14" spans="1:7" ht="12.75" hidden="1">
      <c r="A14" s="25">
        <v>-408</v>
      </c>
      <c r="B14" s="26"/>
      <c r="C14" s="25">
        <v>-1526</v>
      </c>
      <c r="D14" s="26"/>
      <c r="E14" s="25">
        <f t="shared" si="0"/>
        <v>-1118</v>
      </c>
      <c r="F14" s="26"/>
      <c r="G14" s="27"/>
    </row>
    <row r="15" spans="1:7" ht="12.75" hidden="1">
      <c r="A15" s="25">
        <v>11434</v>
      </c>
      <c r="B15" s="26"/>
      <c r="C15" s="25">
        <v>5428</v>
      </c>
      <c r="D15" s="26"/>
      <c r="E15" s="25">
        <f t="shared" si="0"/>
        <v>-6006</v>
      </c>
      <c r="F15" s="26"/>
      <c r="G15" s="27"/>
    </row>
    <row r="16" spans="1:7" ht="12.75" hidden="1">
      <c r="A16" s="25">
        <v>89</v>
      </c>
      <c r="B16" s="26"/>
      <c r="C16" s="25">
        <v>69</v>
      </c>
      <c r="D16" s="26"/>
      <c r="E16" s="25">
        <f t="shared" si="0"/>
        <v>-20</v>
      </c>
      <c r="F16" s="26"/>
      <c r="G16" s="27"/>
    </row>
    <row r="17" spans="1:7" ht="12.75" hidden="1">
      <c r="A17" s="25">
        <v>2257</v>
      </c>
      <c r="B17" s="26"/>
      <c r="C17" s="25">
        <v>1720</v>
      </c>
      <c r="D17" s="26"/>
      <c r="E17" s="25">
        <f t="shared" si="0"/>
        <v>-537</v>
      </c>
      <c r="F17" s="26"/>
      <c r="G17" s="27"/>
    </row>
    <row r="18" spans="1:7" ht="12.75" hidden="1">
      <c r="A18" s="25">
        <v>7</v>
      </c>
      <c r="B18" s="26"/>
      <c r="C18" s="25">
        <v>8</v>
      </c>
      <c r="D18" s="26"/>
      <c r="E18" s="25">
        <f t="shared" si="0"/>
        <v>1</v>
      </c>
      <c r="F18" s="26"/>
      <c r="G18" s="27"/>
    </row>
    <row r="19" spans="1:7" ht="12.75" hidden="1">
      <c r="A19" s="25">
        <v>8342</v>
      </c>
      <c r="B19" s="26"/>
      <c r="C19" s="25">
        <v>6372</v>
      </c>
      <c r="D19" s="26"/>
      <c r="E19" s="25">
        <f t="shared" si="0"/>
        <v>-1970</v>
      </c>
      <c r="F19" s="26"/>
      <c r="G19" s="27"/>
    </row>
    <row r="20" spans="1:7" ht="12.75" hidden="1">
      <c r="A20" s="25">
        <v>1403</v>
      </c>
      <c r="B20" s="26"/>
      <c r="C20" s="25">
        <v>791</v>
      </c>
      <c r="D20" s="26"/>
      <c r="E20" s="25">
        <f t="shared" si="0"/>
        <v>-612</v>
      </c>
      <c r="F20" s="26"/>
      <c r="G20" s="27"/>
    </row>
    <row r="21" spans="1:7" ht="12.75" hidden="1">
      <c r="A21" s="28">
        <f>SUM(A13:A20)</f>
        <v>24736</v>
      </c>
      <c r="B21" s="29"/>
      <c r="C21" s="28">
        <f>SUM(C13:C20)</f>
        <v>14603</v>
      </c>
      <c r="D21" s="29"/>
      <c r="E21" s="28">
        <f t="shared" si="0"/>
        <v>-10133</v>
      </c>
      <c r="F21" s="26"/>
      <c r="G21" s="27"/>
    </row>
    <row r="22" spans="1:7" ht="12.75" hidden="1">
      <c r="A22" s="25">
        <v>356</v>
      </c>
      <c r="B22" s="26"/>
      <c r="C22" s="25">
        <v>178</v>
      </c>
      <c r="D22" s="26"/>
      <c r="E22" s="25">
        <f t="shared" si="0"/>
        <v>-178</v>
      </c>
      <c r="F22" s="26"/>
      <c r="G22" s="27"/>
    </row>
    <row r="23" spans="1:7" ht="12.75" hidden="1">
      <c r="A23" s="25">
        <v>1051</v>
      </c>
      <c r="B23" s="26"/>
      <c r="C23" s="25">
        <v>1129</v>
      </c>
      <c r="D23" s="26"/>
      <c r="E23" s="25">
        <f t="shared" si="0"/>
        <v>78</v>
      </c>
      <c r="F23" s="26"/>
      <c r="G23" s="27"/>
    </row>
    <row r="24" spans="1:7" ht="12.75" hidden="1">
      <c r="A24" s="28">
        <f>SUM(A22:A23)</f>
        <v>1407</v>
      </c>
      <c r="B24" s="29"/>
      <c r="C24" s="28">
        <f>SUM(C22:C23)</f>
        <v>1307</v>
      </c>
      <c r="D24" s="29"/>
      <c r="E24" s="28">
        <f t="shared" si="0"/>
        <v>-100</v>
      </c>
      <c r="F24" s="26"/>
      <c r="G24" s="27"/>
    </row>
    <row r="25" spans="1:7" ht="69" customHeight="1" hidden="1" thickBot="1">
      <c r="A25" s="30">
        <f>A24+A21+A12</f>
        <v>43031</v>
      </c>
      <c r="B25" s="30">
        <f>B24+B21+B12</f>
        <v>0</v>
      </c>
      <c r="C25" s="30">
        <f>C24+C21+C12</f>
        <v>30586</v>
      </c>
      <c r="D25" s="31"/>
      <c r="E25" s="30">
        <f t="shared" si="0"/>
        <v>-12445</v>
      </c>
      <c r="F25" s="32"/>
      <c r="G25" s="33" t="s">
        <v>77</v>
      </c>
    </row>
    <row r="26" spans="1:7" ht="133.5" customHeight="1" hidden="1">
      <c r="A26" s="34"/>
      <c r="B26" s="34"/>
      <c r="C26" s="34"/>
      <c r="D26" s="35"/>
      <c r="E26" s="34"/>
      <c r="F26" s="36"/>
      <c r="G26" s="36"/>
    </row>
    <row r="27" spans="1:9" s="3" customFormat="1" ht="15.75" hidden="1">
      <c r="A27" s="9"/>
      <c r="B27" s="9"/>
      <c r="C27" s="9"/>
      <c r="D27" s="9"/>
      <c r="E27" s="9"/>
      <c r="F27" s="9"/>
      <c r="G27" s="9"/>
      <c r="H27" s="9"/>
      <c r="I27" s="12"/>
    </row>
    <row r="28" spans="1:10" s="3" customFormat="1" ht="15.75" hidden="1">
      <c r="A28" s="9"/>
      <c r="B28" s="9"/>
      <c r="C28" s="9"/>
      <c r="D28" s="9"/>
      <c r="E28" s="9"/>
      <c r="F28" s="9"/>
      <c r="G28" s="12" t="s">
        <v>67</v>
      </c>
      <c r="I28" s="9"/>
      <c r="J28" s="5"/>
    </row>
    <row r="29" spans="1:9" s="4" customFormat="1" ht="27" customHeight="1" hidden="1">
      <c r="A29" s="9"/>
      <c r="B29" s="37">
        <v>11111</v>
      </c>
      <c r="C29" s="9"/>
      <c r="D29" s="9"/>
      <c r="E29" s="9"/>
      <c r="F29" s="9"/>
      <c r="G29" s="12"/>
      <c r="I29" s="9"/>
    </row>
    <row r="30" spans="1:9" s="4" customFormat="1" ht="90.75" customHeight="1" hidden="1">
      <c r="A30" s="9"/>
      <c r="B30" s="37">
        <v>11111</v>
      </c>
      <c r="C30" s="9"/>
      <c r="D30" s="9"/>
      <c r="E30" s="9"/>
      <c r="F30" s="9"/>
      <c r="G30" s="12" t="s">
        <v>66</v>
      </c>
      <c r="I30" s="12"/>
    </row>
    <row r="31" spans="1:7" ht="12.75" hidden="1">
      <c r="A31" s="16"/>
      <c r="B31" s="16"/>
      <c r="C31" s="16"/>
      <c r="D31" s="16"/>
      <c r="E31" s="16"/>
      <c r="F31" s="16"/>
      <c r="G31" s="16"/>
    </row>
    <row r="32" spans="1:7" ht="12.75" hidden="1">
      <c r="A32" s="16"/>
      <c r="B32" s="16"/>
      <c r="C32" s="16"/>
      <c r="D32" s="16"/>
      <c r="E32" s="16"/>
      <c r="F32" s="16"/>
      <c r="G32" s="16"/>
    </row>
    <row r="33" spans="1:7" ht="57.75" customHeight="1" hidden="1">
      <c r="A33" s="164"/>
      <c r="B33" s="164"/>
      <c r="C33" s="164"/>
      <c r="D33" s="164"/>
      <c r="E33" s="164"/>
      <c r="F33" s="164"/>
      <c r="G33" s="164"/>
    </row>
    <row r="34" spans="1:7" ht="31.5" customHeight="1" hidden="1">
      <c r="A34" s="38"/>
      <c r="B34" s="38"/>
      <c r="C34" s="38"/>
      <c r="D34" s="38"/>
      <c r="E34" s="38"/>
      <c r="F34" s="38"/>
      <c r="G34" s="38"/>
    </row>
    <row r="35" spans="1:7" ht="15" customHeight="1" hidden="1" thickBot="1">
      <c r="A35" s="16"/>
      <c r="B35" s="16"/>
      <c r="C35" s="16"/>
      <c r="D35" s="16"/>
      <c r="E35" s="16"/>
      <c r="F35" s="16"/>
      <c r="G35" s="39" t="s">
        <v>78</v>
      </c>
    </row>
    <row r="36" spans="1:7" s="13" customFormat="1" ht="28.5" customHeight="1" hidden="1" thickBot="1">
      <c r="A36" s="167" t="s">
        <v>82</v>
      </c>
      <c r="B36" s="172"/>
      <c r="C36" s="167" t="s">
        <v>192</v>
      </c>
      <c r="D36" s="168"/>
      <c r="E36" s="167" t="s">
        <v>81</v>
      </c>
      <c r="F36" s="168"/>
      <c r="G36" s="169" t="s">
        <v>70</v>
      </c>
    </row>
    <row r="37" spans="1:7" s="13" customFormat="1" ht="26.25" customHeight="1" hidden="1" thickBot="1">
      <c r="A37" s="17" t="s">
        <v>60</v>
      </c>
      <c r="B37" s="18" t="s">
        <v>71</v>
      </c>
      <c r="C37" s="19" t="s">
        <v>60</v>
      </c>
      <c r="D37" s="18" t="s">
        <v>71</v>
      </c>
      <c r="E37" s="19" t="s">
        <v>60</v>
      </c>
      <c r="F37" s="20" t="s">
        <v>71</v>
      </c>
      <c r="G37" s="170"/>
    </row>
    <row r="38" spans="1:7" ht="12.75" hidden="1">
      <c r="A38" s="21"/>
      <c r="B38" s="22"/>
      <c r="C38" s="21"/>
      <c r="D38" s="23"/>
      <c r="E38" s="21">
        <f aca="true" t="shared" si="1" ref="E38:E43">C38-A38</f>
        <v>0</v>
      </c>
      <c r="F38" s="22"/>
      <c r="G38" s="40"/>
    </row>
    <row r="39" spans="1:7" ht="12.75" hidden="1">
      <c r="A39" s="25"/>
      <c r="B39" s="26"/>
      <c r="C39" s="25"/>
      <c r="D39" s="26"/>
      <c r="E39" s="25">
        <f t="shared" si="1"/>
        <v>0</v>
      </c>
      <c r="F39" s="26"/>
      <c r="G39" s="40"/>
    </row>
    <row r="40" spans="1:7" ht="12.75" hidden="1">
      <c r="A40" s="25"/>
      <c r="B40" s="26"/>
      <c r="C40" s="25"/>
      <c r="D40" s="26"/>
      <c r="E40" s="25">
        <f t="shared" si="1"/>
        <v>0</v>
      </c>
      <c r="F40" s="26"/>
      <c r="G40" s="40"/>
    </row>
    <row r="41" spans="1:7" ht="12.75" hidden="1">
      <c r="A41" s="25">
        <v>1010</v>
      </c>
      <c r="B41" s="26"/>
      <c r="C41" s="25"/>
      <c r="D41" s="26"/>
      <c r="E41" s="25">
        <f t="shared" si="1"/>
        <v>-1010</v>
      </c>
      <c r="F41" s="26"/>
      <c r="G41" s="41"/>
    </row>
    <row r="42" spans="1:7" ht="16.5" customHeight="1" hidden="1">
      <c r="A42" s="25">
        <v>67</v>
      </c>
      <c r="B42" s="26"/>
      <c r="C42" s="25">
        <v>67</v>
      </c>
      <c r="D42" s="26"/>
      <c r="E42" s="25">
        <f t="shared" si="1"/>
        <v>0</v>
      </c>
      <c r="F42" s="26"/>
      <c r="G42" s="41"/>
    </row>
    <row r="43" spans="1:7" ht="98.25" customHeight="1" hidden="1" thickBot="1">
      <c r="A43" s="42">
        <f>SUM(A38:A42)</f>
        <v>1077</v>
      </c>
      <c r="B43" s="42">
        <f>SUM(B38:B42)</f>
        <v>0</v>
      </c>
      <c r="C43" s="42">
        <f>SUM(C38:C42)</f>
        <v>67</v>
      </c>
      <c r="D43" s="42">
        <f>SUM(D38:D42)</f>
        <v>0</v>
      </c>
      <c r="E43" s="42">
        <f t="shared" si="1"/>
        <v>-1010</v>
      </c>
      <c r="F43" s="42">
        <f>D43-B43</f>
        <v>0</v>
      </c>
      <c r="G43" s="43" t="s">
        <v>189</v>
      </c>
    </row>
    <row r="44" spans="1:7" ht="26.25" customHeight="1" hidden="1">
      <c r="A44" s="16"/>
      <c r="B44" s="16"/>
      <c r="C44" s="16"/>
      <c r="D44" s="16"/>
      <c r="E44" s="16"/>
      <c r="F44" s="16"/>
      <c r="G44" s="44"/>
    </row>
    <row r="45" spans="1:9" s="3" customFormat="1" ht="45" customHeight="1" hidden="1">
      <c r="A45" s="9"/>
      <c r="B45" s="9"/>
      <c r="C45" s="9"/>
      <c r="D45" s="9"/>
      <c r="E45" s="9"/>
      <c r="F45" s="9"/>
      <c r="G45" s="9"/>
      <c r="H45" s="9"/>
      <c r="I45" s="12"/>
    </row>
    <row r="46" spans="1:7" s="3" customFormat="1" ht="15.75" hidden="1">
      <c r="A46" s="9"/>
      <c r="B46" s="9"/>
      <c r="C46" s="9"/>
      <c r="D46" s="9"/>
      <c r="E46" s="9"/>
      <c r="F46" s="9"/>
      <c r="G46" s="9"/>
    </row>
    <row r="47" spans="1:9" s="3" customFormat="1" ht="15.75" hidden="1">
      <c r="A47" s="9"/>
      <c r="B47" s="9"/>
      <c r="C47" s="9"/>
      <c r="D47" s="9"/>
      <c r="E47" s="9"/>
      <c r="F47" s="9"/>
      <c r="G47" s="12"/>
      <c r="H47" s="4"/>
      <c r="I47" s="5"/>
    </row>
    <row r="48" spans="1:7" s="3" customFormat="1" ht="15.75" hidden="1">
      <c r="A48" s="9" t="s">
        <v>163</v>
      </c>
      <c r="B48" s="9"/>
      <c r="C48" s="9"/>
      <c r="D48" s="9"/>
      <c r="E48" s="9"/>
      <c r="F48" s="9"/>
      <c r="G48" s="12" t="s">
        <v>164</v>
      </c>
    </row>
    <row r="49" spans="1:7" s="4" customFormat="1" ht="15.75" hidden="1">
      <c r="A49" s="45"/>
      <c r="B49" s="7"/>
      <c r="C49" s="8"/>
      <c r="D49" s="8"/>
      <c r="E49" s="8"/>
      <c r="F49" s="11"/>
      <c r="G49" s="12"/>
    </row>
    <row r="50" spans="1:7" s="16" customFormat="1" ht="15.75" hidden="1">
      <c r="A50" s="46" t="s">
        <v>187</v>
      </c>
      <c r="G50" s="12" t="s">
        <v>188</v>
      </c>
    </row>
    <row r="51" s="4" customFormat="1" ht="15.75" hidden="1"/>
    <row r="52" s="4" customFormat="1" ht="15.75" hidden="1"/>
    <row r="53" s="4" customFormat="1" ht="15.75" hidden="1"/>
    <row r="54" s="4" customFormat="1" ht="15.75" hidden="1"/>
    <row r="55" s="4" customFormat="1" ht="81.75" customHeight="1" hidden="1"/>
    <row r="56" s="4" customFormat="1" ht="15.75"/>
    <row r="57" s="4" customFormat="1" ht="15.75"/>
    <row r="58" spans="1:9" s="4" customFormat="1" ht="32.25" customHeight="1">
      <c r="A58" s="164" t="s">
        <v>0</v>
      </c>
      <c r="B58" s="164"/>
      <c r="C58" s="164"/>
      <c r="D58" s="164"/>
      <c r="E58" s="164"/>
      <c r="F58" s="164"/>
      <c r="G58" s="164"/>
      <c r="I58" s="5"/>
    </row>
    <row r="59" spans="1:9" s="1" customFormat="1" ht="14.25">
      <c r="A59" s="10"/>
      <c r="B59" s="10"/>
      <c r="C59" s="6"/>
      <c r="D59" s="6"/>
      <c r="E59" s="6"/>
      <c r="F59" s="6"/>
      <c r="G59" s="6"/>
      <c r="H59" s="2"/>
      <c r="I59" s="2"/>
    </row>
    <row r="60" spans="1:9" s="1" customFormat="1" ht="14.25">
      <c r="A60" s="10"/>
      <c r="B60" s="10"/>
      <c r="C60" s="6"/>
      <c r="D60" s="6"/>
      <c r="E60" s="6"/>
      <c r="F60" s="6"/>
      <c r="G60" s="6"/>
      <c r="H60" s="2"/>
      <c r="I60" s="2"/>
    </row>
    <row r="61" spans="1:7" ht="12.75">
      <c r="A61" s="16"/>
      <c r="B61" s="16"/>
      <c r="C61" s="16"/>
      <c r="D61" s="16"/>
      <c r="E61" s="16"/>
      <c r="F61" s="16"/>
      <c r="G61" s="39" t="s">
        <v>78</v>
      </c>
    </row>
    <row r="62" spans="1:7" s="13" customFormat="1" ht="28.5" customHeight="1">
      <c r="A62" s="171" t="s">
        <v>82</v>
      </c>
      <c r="B62" s="171"/>
      <c r="C62" s="171" t="s">
        <v>1</v>
      </c>
      <c r="D62" s="171"/>
      <c r="E62" s="171" t="s">
        <v>81</v>
      </c>
      <c r="F62" s="171"/>
      <c r="G62" s="165" t="s">
        <v>70</v>
      </c>
    </row>
    <row r="63" spans="1:7" s="13" customFormat="1" ht="25.5">
      <c r="A63" s="110" t="s">
        <v>60</v>
      </c>
      <c r="B63" s="109" t="s">
        <v>71</v>
      </c>
      <c r="C63" s="110" t="s">
        <v>60</v>
      </c>
      <c r="D63" s="109" t="s">
        <v>71</v>
      </c>
      <c r="E63" s="110" t="s">
        <v>60</v>
      </c>
      <c r="F63" s="109" t="s">
        <v>71</v>
      </c>
      <c r="G63" s="165"/>
    </row>
    <row r="64" spans="1:7" ht="12.75" hidden="1">
      <c r="A64" s="21">
        <f>12805+178+1646</f>
        <v>14629</v>
      </c>
      <c r="B64" s="22"/>
      <c r="C64" s="21">
        <f>12805+178+1646</f>
        <v>14629</v>
      </c>
      <c r="D64" s="23"/>
      <c r="E64" s="21">
        <f aca="true" t="shared" si="2" ref="E64:E72">C64-A64</f>
        <v>0</v>
      </c>
      <c r="F64" s="22"/>
      <c r="G64" s="106"/>
    </row>
    <row r="65" spans="1:7" ht="19.5" hidden="1">
      <c r="A65" s="25">
        <f>124+8</f>
        <v>132</v>
      </c>
      <c r="B65" s="26"/>
      <c r="C65" s="25">
        <f>124+8</f>
        <v>132</v>
      </c>
      <c r="D65" s="26"/>
      <c r="E65" s="25">
        <f t="shared" si="2"/>
        <v>0</v>
      </c>
      <c r="F65" s="26"/>
      <c r="G65" s="106" t="s">
        <v>73</v>
      </c>
    </row>
    <row r="66" spans="1:7" ht="12.75" hidden="1">
      <c r="A66" s="25">
        <f>1535+87-1526-101+69+1720+8+6372+791</f>
        <v>8955</v>
      </c>
      <c r="B66" s="26"/>
      <c r="C66" s="25">
        <f>1535+87-1526-101+69+1720+8+6372+791</f>
        <v>8955</v>
      </c>
      <c r="D66" s="26"/>
      <c r="E66" s="25">
        <f t="shared" si="2"/>
        <v>0</v>
      </c>
      <c r="F66" s="26"/>
      <c r="G66" s="106"/>
    </row>
    <row r="67" spans="1:7" ht="12.75" hidden="1">
      <c r="A67" s="25">
        <v>29</v>
      </c>
      <c r="B67" s="26"/>
      <c r="C67" s="25">
        <v>29</v>
      </c>
      <c r="D67" s="26"/>
      <c r="E67" s="25">
        <f t="shared" si="2"/>
        <v>0</v>
      </c>
      <c r="F67" s="26"/>
      <c r="G67" s="107"/>
    </row>
    <row r="68" spans="1:7" ht="12.75" hidden="1">
      <c r="A68" s="25">
        <v>1</v>
      </c>
      <c r="B68" s="26"/>
      <c r="C68" s="25">
        <v>1</v>
      </c>
      <c r="D68" s="26"/>
      <c r="E68" s="25">
        <f t="shared" si="2"/>
        <v>0</v>
      </c>
      <c r="F68" s="26"/>
      <c r="G68" s="107" t="s">
        <v>74</v>
      </c>
    </row>
    <row r="69" spans="1:7" ht="19.5" hidden="1">
      <c r="A69" s="25">
        <v>151</v>
      </c>
      <c r="B69" s="26"/>
      <c r="C69" s="25">
        <v>151</v>
      </c>
      <c r="D69" s="26"/>
      <c r="E69" s="25">
        <f t="shared" si="2"/>
        <v>0</v>
      </c>
      <c r="F69" s="26"/>
      <c r="G69" s="107" t="s">
        <v>75</v>
      </c>
    </row>
    <row r="70" spans="1:7" ht="12.75" hidden="1">
      <c r="A70" s="25">
        <v>5529</v>
      </c>
      <c r="B70" s="26"/>
      <c r="C70" s="25">
        <v>5529</v>
      </c>
      <c r="D70" s="26"/>
      <c r="E70" s="25">
        <f t="shared" si="2"/>
        <v>0</v>
      </c>
      <c r="F70" s="26"/>
      <c r="G70" s="107"/>
    </row>
    <row r="71" spans="1:7" ht="12.75" hidden="1">
      <c r="A71" s="47">
        <v>31</v>
      </c>
      <c r="B71" s="48"/>
      <c r="C71" s="47">
        <v>31</v>
      </c>
      <c r="D71" s="48"/>
      <c r="E71" s="47">
        <f t="shared" si="2"/>
        <v>0</v>
      </c>
      <c r="F71" s="48"/>
      <c r="G71" s="108" t="s">
        <v>76</v>
      </c>
    </row>
    <row r="72" spans="1:7" ht="12.75">
      <c r="A72" s="163">
        <f>6107+28+1077+329</f>
        <v>7541</v>
      </c>
      <c r="B72" s="163"/>
      <c r="C72" s="166">
        <v>2905</v>
      </c>
      <c r="D72" s="163"/>
      <c r="E72" s="163">
        <f t="shared" si="2"/>
        <v>-4636</v>
      </c>
      <c r="F72" s="163">
        <f>D72-B72</f>
        <v>0</v>
      </c>
      <c r="G72" s="138" t="s">
        <v>197</v>
      </c>
    </row>
    <row r="73" spans="1:7" ht="12.75" customHeight="1" hidden="1">
      <c r="A73" s="163"/>
      <c r="B73" s="163"/>
      <c r="C73" s="166"/>
      <c r="D73" s="163"/>
      <c r="E73" s="163"/>
      <c r="F73" s="163"/>
      <c r="G73" s="139"/>
    </row>
    <row r="74" spans="1:9" s="3" customFormat="1" ht="15.75">
      <c r="A74" s="163"/>
      <c r="B74" s="163"/>
      <c r="C74" s="166"/>
      <c r="D74" s="163"/>
      <c r="E74" s="163"/>
      <c r="F74" s="163"/>
      <c r="G74" s="140" t="s">
        <v>198</v>
      </c>
      <c r="H74" s="9"/>
      <c r="I74" s="12"/>
    </row>
    <row r="75" spans="1:7" ht="106.5" customHeight="1">
      <c r="A75" s="163"/>
      <c r="B75" s="163"/>
      <c r="C75" s="166"/>
      <c r="D75" s="163"/>
      <c r="E75" s="163"/>
      <c r="F75" s="163"/>
      <c r="G75" s="141" t="s">
        <v>199</v>
      </c>
    </row>
    <row r="76" spans="1:7" ht="61.5" customHeight="1">
      <c r="A76" s="163"/>
      <c r="B76" s="163"/>
      <c r="C76" s="166"/>
      <c r="D76" s="163"/>
      <c r="E76" s="163"/>
      <c r="F76" s="163"/>
      <c r="G76" s="141" t="s">
        <v>200</v>
      </c>
    </row>
    <row r="77" spans="1:7" ht="63" customHeight="1">
      <c r="A77" s="163"/>
      <c r="B77" s="163"/>
      <c r="C77" s="166"/>
      <c r="D77" s="163"/>
      <c r="E77" s="163"/>
      <c r="F77" s="163"/>
      <c r="G77" s="142" t="s">
        <v>201</v>
      </c>
    </row>
    <row r="78" spans="1:9" s="3" customFormat="1" ht="15.75">
      <c r="A78" s="15"/>
      <c r="B78" s="15"/>
      <c r="C78" s="15"/>
      <c r="D78" s="15"/>
      <c r="E78" s="15"/>
      <c r="F78" s="15"/>
      <c r="G78" s="15"/>
      <c r="H78" s="9"/>
      <c r="I78" s="12"/>
    </row>
    <row r="79" spans="1:9" s="3" customFormat="1" ht="15.75">
      <c r="A79" s="162"/>
      <c r="B79" s="162"/>
      <c r="C79" s="15"/>
      <c r="D79" s="15"/>
      <c r="E79" s="15"/>
      <c r="F79" s="15"/>
      <c r="G79" s="15"/>
      <c r="H79" s="4"/>
      <c r="I79" s="5"/>
    </row>
    <row r="80" spans="1:7" s="3" customFormat="1" ht="15.75" hidden="1">
      <c r="A80" s="9" t="s">
        <v>163</v>
      </c>
      <c r="B80" s="9"/>
      <c r="C80" s="9"/>
      <c r="D80" s="9"/>
      <c r="E80" s="9"/>
      <c r="F80" s="9"/>
      <c r="G80" s="12" t="s">
        <v>164</v>
      </c>
    </row>
    <row r="81" spans="1:7" s="4" customFormat="1" ht="15.75">
      <c r="A81" s="45"/>
      <c r="B81" s="7"/>
      <c r="C81" s="8"/>
      <c r="D81" s="8"/>
      <c r="E81" s="8"/>
      <c r="F81" s="11"/>
      <c r="G81" s="12"/>
    </row>
    <row r="82" spans="1:7" s="133" customFormat="1" ht="15.75" hidden="1">
      <c r="A82" s="134" t="s">
        <v>190</v>
      </c>
      <c r="G82" s="5" t="s">
        <v>191</v>
      </c>
    </row>
    <row r="83" spans="1:7" s="146" customFormat="1" ht="15.75">
      <c r="A83" s="143" t="s">
        <v>190</v>
      </c>
      <c r="B83" s="144"/>
      <c r="C83" s="144"/>
      <c r="D83" s="144"/>
      <c r="E83" s="144"/>
      <c r="F83" s="144"/>
      <c r="G83" s="145" t="s">
        <v>191</v>
      </c>
    </row>
    <row r="84" spans="1:7" ht="42.75" customHeight="1">
      <c r="A84" s="14"/>
      <c r="B84" s="14"/>
      <c r="C84" s="14"/>
      <c r="D84" s="14"/>
      <c r="E84" s="14"/>
      <c r="F84" s="14"/>
      <c r="G84" s="14"/>
    </row>
  </sheetData>
  <sheetProtection/>
  <mergeCells count="22">
    <mergeCell ref="A1:G1"/>
    <mergeCell ref="A33:G33"/>
    <mergeCell ref="A3:B3"/>
    <mergeCell ref="C3:D3"/>
    <mergeCell ref="G3:G4"/>
    <mergeCell ref="E3:F3"/>
    <mergeCell ref="E36:F36"/>
    <mergeCell ref="G36:G37"/>
    <mergeCell ref="A62:B62"/>
    <mergeCell ref="A36:B36"/>
    <mergeCell ref="C62:D62"/>
    <mergeCell ref="E62:F62"/>
    <mergeCell ref="C36:D36"/>
    <mergeCell ref="A79:B79"/>
    <mergeCell ref="A72:A77"/>
    <mergeCell ref="B72:B77"/>
    <mergeCell ref="A58:G58"/>
    <mergeCell ref="G62:G63"/>
    <mergeCell ref="D72:D77"/>
    <mergeCell ref="E72:E77"/>
    <mergeCell ref="F72:F77"/>
    <mergeCell ref="C72:C77"/>
  </mergeCells>
  <printOptions/>
  <pageMargins left="0.5118110236220472" right="0.31496062992125984" top="0.34" bottom="0.33" header="0.31496062992125984" footer="0.31496062992125984"/>
  <pageSetup fitToHeight="1" fitToWidth="1" horizontalDpi="600" verticalDpi="600" orientation="landscape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Ерастова Светлана</cp:lastModifiedBy>
  <cp:lastPrinted>2017-01-24T04:58:46Z</cp:lastPrinted>
  <dcterms:created xsi:type="dcterms:W3CDTF">2001-04-03T04:15:38Z</dcterms:created>
  <dcterms:modified xsi:type="dcterms:W3CDTF">2017-01-24T11:22:36Z</dcterms:modified>
  <cp:category/>
  <cp:version/>
  <cp:contentType/>
  <cp:contentStatus/>
</cp:coreProperties>
</file>