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12360" activeTab="1"/>
  </bookViews>
  <sheets>
    <sheet name="СВОД" sheetId="1" r:id="rId1"/>
    <sheet name="расчет" sheetId="2" r:id="rId2"/>
  </sheets>
  <definedNames>
    <definedName name="_xlnm.Print_Titles" localSheetId="1">'расчет'!$6:$7</definedName>
    <definedName name="_xlnm.Print_Titles" localSheetId="0">'СВОД'!$7:$8</definedName>
  </definedNames>
  <calcPr fullCalcOnLoad="1" fullPrecision="0"/>
</workbook>
</file>

<file path=xl/sharedStrings.xml><?xml version="1.0" encoding="utf-8"?>
<sst xmlns="http://schemas.openxmlformats.org/spreadsheetml/2006/main" count="374" uniqueCount="96">
  <si>
    <t>Код ЭК</t>
  </si>
  <si>
    <t>Прочие расходы</t>
  </si>
  <si>
    <t>290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</si>
  <si>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</si>
  <si>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</si>
  <si>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</si>
  <si>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</si>
  <si>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</si>
  <si>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</si>
  <si>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</si>
  <si>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</si>
  <si>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Коммунальные услуги, в т.ч.</t>
  </si>
  <si>
    <t xml:space="preserve">Начисления на оплату труда </t>
  </si>
  <si>
    <t>в т.ч. средства вышестоящих бюджетов</t>
  </si>
  <si>
    <t>всего</t>
  </si>
  <si>
    <t>Наименование    бюджетной классифкации (раздел, подраздел, целевая статья, вид расходов, КОСГУ)</t>
  </si>
  <si>
    <t xml:space="preserve">% исполнения </t>
  </si>
  <si>
    <t>к кассовому плану</t>
  </si>
  <si>
    <t>Оплата труда</t>
  </si>
  <si>
    <t xml:space="preserve">Прочие услуги  </t>
  </si>
  <si>
    <t>ВСЕГО</t>
  </si>
  <si>
    <t xml:space="preserve">000        Прочие расходы  Расходы на погребение </t>
  </si>
  <si>
    <t>39т.р. С 0107</t>
  </si>
  <si>
    <t>Субсидии некоммерческим организациям(166)</t>
  </si>
  <si>
    <t xml:space="preserve">242   </t>
  </si>
  <si>
    <t>121.211</t>
  </si>
  <si>
    <t>Фонд оплаты труда государственных (муниципальных) органов и взносы по обязательному социальному страхованию</t>
  </si>
  <si>
    <t>122.000</t>
  </si>
  <si>
    <t>Иные выплаты персоналу муниципальных органов, за исключением фонда оплаты труда</t>
  </si>
  <si>
    <t>122.212</t>
  </si>
  <si>
    <t>122.222</t>
  </si>
  <si>
    <t>122.226</t>
  </si>
  <si>
    <t>Прочая закупка товаров, работ и услуг для обеспечения муниципальных нужд</t>
  </si>
  <si>
    <t>244.000</t>
  </si>
  <si>
    <t>244.221</t>
  </si>
  <si>
    <t>244.223</t>
  </si>
  <si>
    <t>04201  Отопление</t>
  </si>
  <si>
    <t>04202  Освещение</t>
  </si>
  <si>
    <t>04203  Водоснабжение</t>
  </si>
  <si>
    <t>04204  Газоснабжение</t>
  </si>
  <si>
    <t>850.000</t>
  </si>
  <si>
    <t>Уплата налогов, сборов и иных платежей</t>
  </si>
  <si>
    <t>Прочие расходы (Уплата налога на имущество организаций и земельного налога)</t>
  </si>
  <si>
    <t>851.290</t>
  </si>
  <si>
    <t>852.290</t>
  </si>
  <si>
    <t>Прочие расходы (Уплата прочих налогов, сборов и иных платежей)</t>
  </si>
  <si>
    <t>244.226</t>
  </si>
  <si>
    <t>244.290</t>
  </si>
  <si>
    <t>244.225</t>
  </si>
  <si>
    <t>244.340</t>
  </si>
  <si>
    <t>к утвержден-ному плану</t>
  </si>
  <si>
    <t>129.213</t>
  </si>
  <si>
    <t>0102 Функционирование высшего должностного лицамуниципального образования</t>
  </si>
  <si>
    <t>0102.2290011010 Глава муниципального образования</t>
  </si>
  <si>
    <t>0104 Функционирование местных администраций</t>
  </si>
  <si>
    <t>0104.2290011040 Мероприятия в сфере общегосударственного управления</t>
  </si>
  <si>
    <t>321.262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</si>
  <si>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</si>
  <si>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</si>
  <si>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0104.2290075180.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</si>
  <si>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0104.2290075160. Организация деятельности административных комиссий (220)</t>
  </si>
  <si>
    <t>0104.2290075200 Организация деятельности в сфере охраны труда в рамках муниципальных программ и непрограммных расходов (280)</t>
  </si>
  <si>
    <t>0104.2290075190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</si>
  <si>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0104.2290075130 Организация транспортного обслуживания населения на садово-дачные массивы в рамках муниципальных программ и непрограммных расходов(228)</t>
  </si>
  <si>
    <t>901.0104.2290075080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</si>
  <si>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>0104.2290075120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</si>
  <si>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0113 Другие общегосударственные вопросы</t>
  </si>
  <si>
    <t xml:space="preserve">0113.1900004050  Мероприятия, направленные на развитие муниципальной службы          </t>
  </si>
  <si>
    <t xml:space="preserve">Отчет  об  исполнении  бюджета  по  разделам, подразделам, целевым  статьям  и  видам </t>
  </si>
  <si>
    <t xml:space="preserve">расходов  классификации  расходов  бюджетов  в  ведомственной  структуре  расходов бюджета   </t>
  </si>
  <si>
    <t>Администрация   городского   округа    Тольятти</t>
  </si>
  <si>
    <t>0</t>
  </si>
  <si>
    <t>853.290</t>
  </si>
  <si>
    <t>Прочие расходы (Уплата иных платежей)</t>
  </si>
  <si>
    <t>Утвержденные бюджетные ассигнования  на 2017 год (тыс.руб.)</t>
  </si>
  <si>
    <t>Кассовый план  на 01.10.2017 (тыс.руб.)</t>
  </si>
  <si>
    <t>Кассовое исполнение на 01.10.2017 (тыс.руб.)</t>
  </si>
  <si>
    <t>321.263</t>
  </si>
  <si>
    <t>Пенсии, пособия, выплачиваемые организациями сектора государственного управления</t>
  </si>
  <si>
    <t>0104.2290072001. Стимулирующие субсидии на решение вопросов местного значения        (291)</t>
  </si>
  <si>
    <t xml:space="preserve">городского  округа  Тольятти  за  1 квартал 2018 г. </t>
  </si>
  <si>
    <t>Утвержденные бюджетные ассигнования  на 2018 год (руб.)</t>
  </si>
  <si>
    <t>Кассовый план  на 01.04.2018 (руб.)</t>
  </si>
  <si>
    <t>Кассовое исполнение на 01.04.2018 (руб.)</t>
  </si>
  <si>
    <t>853.296</t>
  </si>
  <si>
    <t>0102.2200011010 Глава муниципального образования</t>
  </si>
  <si>
    <t>0104.2200011040 Мероприятия в сфере общегосударственного управления</t>
  </si>
  <si>
    <t>0104.2200072001. Стимулирующие субсидии на решение вопросов местного значения        (291)</t>
  </si>
  <si>
    <t>0104.2200075180.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</si>
  <si>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0104.2200075160. Организация деятельности административных комиссий (220)</t>
  </si>
  <si>
    <t>0104.2200075190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</si>
  <si>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0104.2200075200 Организация деятельности в сфере охраны труда в рамках муниципальных программ и непрограммных расходов (280)</t>
  </si>
  <si>
    <t>0104.2200075120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</si>
  <si>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0104.2200075130 Организация транспортного обслуживания населения на садово-дачные массивы в рамках муниципальных программ и непрограммных расходов(228)</t>
  </si>
  <si>
    <t>0104.2200075080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</si>
  <si>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 xml:space="preserve">0113.2210004050  Мероприятия, направленные на развитие муниципальной службы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</si>
</sst>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_р_."/>
    <numFmt numFmtId="183" formatCode="#,##0;[Red]#,##0"/>
    <numFmt numFmtId="184" formatCode="#,##0.0000"/>
    <numFmt numFmtId="185" formatCode="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165" fontId="4" fillId="33" borderId="0" xfId="0" applyNumberFormat="1" applyFont="1" applyFill="1" applyAlignment="1">
      <alignment/>
    </xf>
    <xf numFmtId="0" fontId="4" fillId="34" borderId="23" xfId="0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left" vertical="center" wrapText="1"/>
    </xf>
    <xf numFmtId="165" fontId="3" fillId="34" borderId="2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165" fontId="3" fillId="33" borderId="20" xfId="0" applyNumberFormat="1" applyFont="1" applyFill="1" applyBorder="1" applyAlignment="1">
      <alignment horizontal="right"/>
    </xf>
    <xf numFmtId="165" fontId="3" fillId="33" borderId="2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65" fontId="4" fillId="33" borderId="20" xfId="0" applyNumberFormat="1" applyFont="1" applyFill="1" applyBorder="1" applyAlignment="1">
      <alignment horizontal="right"/>
    </xf>
    <xf numFmtId="165" fontId="4" fillId="33" borderId="24" xfId="0" applyNumberFormat="1" applyFont="1" applyFill="1" applyBorder="1" applyAlignment="1">
      <alignment horizontal="right"/>
    </xf>
    <xf numFmtId="165" fontId="4" fillId="33" borderId="18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 vertical="center"/>
    </xf>
    <xf numFmtId="165" fontId="3" fillId="34" borderId="25" xfId="0" applyNumberFormat="1" applyFont="1" applyFill="1" applyBorder="1" applyAlignment="1">
      <alignment horizontal="right"/>
    </xf>
    <xf numFmtId="165" fontId="3" fillId="34" borderId="26" xfId="0" applyNumberFormat="1" applyFont="1" applyFill="1" applyBorder="1" applyAlignment="1">
      <alignment horizontal="right"/>
    </xf>
    <xf numFmtId="165" fontId="4" fillId="33" borderId="12" xfId="0" applyNumberFormat="1" applyFont="1" applyFill="1" applyBorder="1" applyAlignment="1">
      <alignment horizontal="right"/>
    </xf>
    <xf numFmtId="165" fontId="4" fillId="33" borderId="1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165" fontId="4" fillId="33" borderId="27" xfId="0" applyNumberFormat="1" applyFont="1" applyFill="1" applyBorder="1" applyAlignment="1">
      <alignment horizontal="right"/>
    </xf>
    <xf numFmtId="165" fontId="3" fillId="33" borderId="28" xfId="0" applyNumberFormat="1" applyFont="1" applyFill="1" applyBorder="1" applyAlignment="1">
      <alignment horizontal="right"/>
    </xf>
    <xf numFmtId="165" fontId="3" fillId="33" borderId="29" xfId="0" applyNumberFormat="1" applyFont="1" applyFill="1" applyBorder="1" applyAlignment="1">
      <alignment horizontal="right"/>
    </xf>
    <xf numFmtId="165" fontId="4" fillId="33" borderId="21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30" xfId="0" applyNumberFormat="1" applyFont="1" applyFill="1" applyBorder="1" applyAlignment="1">
      <alignment horizontal="right"/>
    </xf>
    <xf numFmtId="165" fontId="4" fillId="33" borderId="16" xfId="0" applyNumberFormat="1" applyFont="1" applyFill="1" applyBorder="1" applyAlignment="1">
      <alignment horizontal="right"/>
    </xf>
    <xf numFmtId="165" fontId="3" fillId="34" borderId="31" xfId="0" applyNumberFormat="1" applyFont="1" applyFill="1" applyBorder="1" applyAlignment="1">
      <alignment horizontal="right"/>
    </xf>
    <xf numFmtId="165" fontId="4" fillId="33" borderId="22" xfId="0" applyNumberFormat="1" applyFont="1" applyFill="1" applyBorder="1" applyAlignment="1">
      <alignment horizontal="right"/>
    </xf>
    <xf numFmtId="165" fontId="4" fillId="33" borderId="3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3" fillId="34" borderId="25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left" wrapText="1"/>
    </xf>
    <xf numFmtId="165" fontId="3" fillId="33" borderId="33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/>
    </xf>
    <xf numFmtId="165" fontId="3" fillId="0" borderId="24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65" fontId="45" fillId="33" borderId="20" xfId="0" applyNumberFormat="1" applyFont="1" applyFill="1" applyBorder="1" applyAlignment="1">
      <alignment horizontal="right"/>
    </xf>
    <xf numFmtId="165" fontId="45" fillId="33" borderId="18" xfId="0" applyNumberFormat="1" applyFont="1" applyFill="1" applyBorder="1" applyAlignment="1">
      <alignment horizontal="right"/>
    </xf>
    <xf numFmtId="165" fontId="45" fillId="33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left" vertical="center" wrapText="1"/>
    </xf>
    <xf numFmtId="165" fontId="45" fillId="33" borderId="30" xfId="0" applyNumberFormat="1" applyFont="1" applyFill="1" applyBorder="1" applyAlignment="1">
      <alignment horizontal="right"/>
    </xf>
    <xf numFmtId="165" fontId="45" fillId="33" borderId="16" xfId="0" applyNumberFormat="1" applyFont="1" applyFill="1" applyBorder="1" applyAlignment="1">
      <alignment horizontal="right"/>
    </xf>
    <xf numFmtId="165" fontId="45" fillId="0" borderId="12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left" wrapText="1"/>
    </xf>
    <xf numFmtId="49" fontId="3" fillId="35" borderId="25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right"/>
    </xf>
    <xf numFmtId="3" fontId="45" fillId="33" borderId="20" xfId="0" applyNumberFormat="1" applyFont="1" applyFill="1" applyBorder="1" applyAlignment="1">
      <alignment horizontal="right"/>
    </xf>
    <xf numFmtId="3" fontId="45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65" fontId="3" fillId="35" borderId="25" xfId="0" applyNumberFormat="1" applyFont="1" applyFill="1" applyBorder="1" applyAlignment="1">
      <alignment horizontal="right"/>
    </xf>
    <xf numFmtId="165" fontId="3" fillId="35" borderId="26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5" fontId="3" fillId="35" borderId="15" xfId="0" applyNumberFormat="1" applyFont="1" applyFill="1" applyBorder="1" applyAlignment="1">
      <alignment horizontal="right"/>
    </xf>
    <xf numFmtId="3" fontId="3" fillId="35" borderId="25" xfId="0" applyNumberFormat="1" applyFont="1" applyFill="1" applyBorder="1" applyAlignment="1">
      <alignment horizontal="right"/>
    </xf>
    <xf numFmtId="165" fontId="4" fillId="35" borderId="25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 horizontal="right"/>
    </xf>
    <xf numFmtId="165" fontId="3" fillId="35" borderId="11" xfId="0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65" fontId="8" fillId="33" borderId="23" xfId="0" applyNumberFormat="1" applyFont="1" applyFill="1" applyBorder="1" applyAlignment="1">
      <alignment/>
    </xf>
    <xf numFmtId="165" fontId="8" fillId="33" borderId="23" xfId="0" applyNumberFormat="1" applyFont="1" applyFill="1" applyBorder="1" applyAlignment="1">
      <alignment horizontal="right"/>
    </xf>
    <xf numFmtId="165" fontId="8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3" fontId="4" fillId="33" borderId="2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 horizontal="right"/>
    </xf>
    <xf numFmtId="3" fontId="8" fillId="33" borderId="18" xfId="0" applyNumberFormat="1" applyFont="1" applyFill="1" applyBorder="1" applyAlignment="1">
      <alignment horizontal="right"/>
    </xf>
    <xf numFmtId="3" fontId="3" fillId="34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3" fillId="34" borderId="25" xfId="0" applyNumberFormat="1" applyFont="1" applyFill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5" borderId="26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35" borderId="15" xfId="0" applyNumberFormat="1" applyFont="1" applyFill="1" applyBorder="1" applyAlignment="1">
      <alignment horizontal="right"/>
    </xf>
    <xf numFmtId="3" fontId="3" fillId="33" borderId="29" xfId="0" applyNumberFormat="1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3" fillId="33" borderId="28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5" borderId="25" xfId="0" applyNumberFormat="1" applyFont="1" applyFill="1" applyBorder="1" applyAlignment="1">
      <alignment horizontal="right"/>
    </xf>
    <xf numFmtId="3" fontId="3" fillId="34" borderId="31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3" fontId="3" fillId="35" borderId="12" xfId="0" applyNumberFormat="1" applyFont="1" applyFill="1" applyBorder="1" applyAlignment="1">
      <alignment horizontal="right"/>
    </xf>
    <xf numFmtId="3" fontId="3" fillId="35" borderId="1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9" fontId="4" fillId="33" borderId="20" xfId="0" applyNumberFormat="1" applyFont="1" applyFill="1" applyBorder="1" applyAlignment="1">
      <alignment horizontal="right"/>
    </xf>
    <xf numFmtId="169" fontId="4" fillId="33" borderId="18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165" fontId="46" fillId="33" borderId="23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:J5"/>
    </sheetView>
  </sheetViews>
  <sheetFormatPr defaultColWidth="9.00390625" defaultRowHeight="12.75"/>
  <cols>
    <col min="1" max="1" width="6.75390625" style="20" customWidth="1"/>
    <col min="2" max="2" width="36.875" style="20" customWidth="1"/>
    <col min="3" max="3" width="9.25390625" style="20" customWidth="1"/>
    <col min="4" max="4" width="11.75390625" style="55" customWidth="1"/>
    <col min="5" max="5" width="9.375" style="55" customWidth="1"/>
    <col min="6" max="6" width="11.75390625" style="55" customWidth="1"/>
    <col min="7" max="7" width="10.00390625" style="20" customWidth="1"/>
    <col min="8" max="8" width="11.375" style="20" customWidth="1"/>
    <col min="9" max="9" width="9.75390625" style="20" customWidth="1"/>
    <col min="10" max="10" width="10.625" style="20" customWidth="1"/>
    <col min="11" max="11" width="14.00390625" style="20" hidden="1" customWidth="1"/>
    <col min="12" max="13" width="0" style="20" hidden="1" customWidth="1"/>
    <col min="14" max="16384" width="9.125" style="20" customWidth="1"/>
  </cols>
  <sheetData>
    <row r="1" spans="1:10" ht="18.7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68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>
      <c r="A3" s="136" t="s">
        <v>69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>
      <c r="A4" s="134" t="str">
        <f>расчет!A4</f>
        <v>городского  округа  Тольятти  за  1 квартал 2018 г. 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.75">
      <c r="A5" s="134" t="e">
        <f>расчет!#REF!</f>
        <v>#REF!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2" thickBot="1">
      <c r="A6" s="21"/>
      <c r="B6" s="21"/>
      <c r="C6" s="21"/>
      <c r="D6" s="22"/>
      <c r="E6" s="22"/>
      <c r="F6" s="22"/>
      <c r="G6" s="21"/>
      <c r="H6" s="21"/>
      <c r="I6" s="21"/>
      <c r="J6" s="21"/>
    </row>
    <row r="7" spans="1:10" ht="36.75" customHeight="1" thickTop="1">
      <c r="A7" s="137" t="s">
        <v>0</v>
      </c>
      <c r="B7" s="139" t="s">
        <v>15</v>
      </c>
      <c r="C7" s="139" t="s">
        <v>74</v>
      </c>
      <c r="D7" s="139"/>
      <c r="E7" s="139" t="s">
        <v>75</v>
      </c>
      <c r="F7" s="139"/>
      <c r="G7" s="139" t="s">
        <v>76</v>
      </c>
      <c r="H7" s="139"/>
      <c r="I7" s="141" t="s">
        <v>16</v>
      </c>
      <c r="J7" s="142"/>
    </row>
    <row r="8" spans="1:10" ht="45.75" thickBot="1">
      <c r="A8" s="138"/>
      <c r="B8" s="140"/>
      <c r="C8" s="69" t="s">
        <v>14</v>
      </c>
      <c r="D8" s="69" t="s">
        <v>13</v>
      </c>
      <c r="E8" s="69" t="s">
        <v>14</v>
      </c>
      <c r="F8" s="69" t="s">
        <v>13</v>
      </c>
      <c r="G8" s="69" t="s">
        <v>14</v>
      </c>
      <c r="H8" s="69" t="s">
        <v>13</v>
      </c>
      <c r="I8" s="69" t="s">
        <v>50</v>
      </c>
      <c r="J8" s="23" t="s">
        <v>17</v>
      </c>
    </row>
    <row r="9" spans="1:10" s="97" customFormat="1" ht="21" customHeight="1" thickBot="1" thickTop="1">
      <c r="A9" s="92"/>
      <c r="B9" s="93" t="s">
        <v>20</v>
      </c>
      <c r="C9" s="100">
        <f aca="true" t="shared" si="0" ref="C9:H9">C10+C15+C109</f>
        <v>526588</v>
      </c>
      <c r="D9" s="100">
        <f t="shared" si="0"/>
        <v>46661</v>
      </c>
      <c r="E9" s="100">
        <f t="shared" si="0"/>
        <v>98104</v>
      </c>
      <c r="F9" s="100">
        <f t="shared" si="0"/>
        <v>9800</v>
      </c>
      <c r="G9" s="100">
        <f t="shared" si="0"/>
        <v>89303</v>
      </c>
      <c r="H9" s="100">
        <f t="shared" si="0"/>
        <v>7726</v>
      </c>
      <c r="I9" s="101">
        <f aca="true" t="shared" si="1" ref="I9:I14">G9/C9*100</f>
        <v>17</v>
      </c>
      <c r="J9" s="102">
        <f aca="true" t="shared" si="2" ref="J9:J30">G9/E9*100</f>
        <v>91</v>
      </c>
    </row>
    <row r="10" spans="1:10" s="54" customFormat="1" ht="35.25" thickBot="1" thickTop="1">
      <c r="A10" s="25"/>
      <c r="B10" s="26" t="s">
        <v>52</v>
      </c>
      <c r="C10" s="103">
        <f>C11</f>
        <v>3983</v>
      </c>
      <c r="D10" s="103">
        <f aca="true" t="shared" si="3" ref="D10:H11">D11</f>
        <v>0</v>
      </c>
      <c r="E10" s="103">
        <f>E11</f>
        <v>942</v>
      </c>
      <c r="F10" s="103">
        <f>F11</f>
        <v>0</v>
      </c>
      <c r="G10" s="103">
        <f t="shared" si="3"/>
        <v>740</v>
      </c>
      <c r="H10" s="103">
        <f t="shared" si="3"/>
        <v>0</v>
      </c>
      <c r="I10" s="103">
        <f t="shared" si="1"/>
        <v>19</v>
      </c>
      <c r="J10" s="103">
        <f t="shared" si="2"/>
        <v>79</v>
      </c>
    </row>
    <row r="11" spans="1:10" ht="23.25" thickTop="1">
      <c r="A11" s="28"/>
      <c r="B11" s="73" t="s">
        <v>53</v>
      </c>
      <c r="C11" s="88">
        <f>C12</f>
        <v>3983</v>
      </c>
      <c r="D11" s="88">
        <f t="shared" si="3"/>
        <v>0</v>
      </c>
      <c r="E11" s="88">
        <f>E12</f>
        <v>942</v>
      </c>
      <c r="F11" s="88">
        <f>F12</f>
        <v>0</v>
      </c>
      <c r="G11" s="88">
        <f t="shared" si="3"/>
        <v>740</v>
      </c>
      <c r="H11" s="88">
        <f t="shared" si="3"/>
        <v>0</v>
      </c>
      <c r="I11" s="88">
        <f t="shared" si="1"/>
        <v>19</v>
      </c>
      <c r="J11" s="88">
        <f t="shared" si="2"/>
        <v>79</v>
      </c>
    </row>
    <row r="12" spans="1:10" s="31" customFormat="1" ht="33.75">
      <c r="A12" s="1"/>
      <c r="B12" s="2" t="s">
        <v>26</v>
      </c>
      <c r="C12" s="79">
        <f aca="true" t="shared" si="4" ref="C12:H12">SUM(C13:C14)</f>
        <v>3983</v>
      </c>
      <c r="D12" s="79">
        <f t="shared" si="4"/>
        <v>0</v>
      </c>
      <c r="E12" s="79">
        <f t="shared" si="4"/>
        <v>942</v>
      </c>
      <c r="F12" s="79">
        <f t="shared" si="4"/>
        <v>0</v>
      </c>
      <c r="G12" s="79">
        <f t="shared" si="4"/>
        <v>740</v>
      </c>
      <c r="H12" s="79">
        <f t="shared" si="4"/>
        <v>0</v>
      </c>
      <c r="I12" s="79">
        <f t="shared" si="1"/>
        <v>19</v>
      </c>
      <c r="J12" s="104">
        <f t="shared" si="2"/>
        <v>79</v>
      </c>
    </row>
    <row r="13" spans="1:10" ht="11.25">
      <c r="A13" s="3" t="s">
        <v>25</v>
      </c>
      <c r="B13" s="4" t="s">
        <v>18</v>
      </c>
      <c r="C13" s="98">
        <f>расчет!C12/1000</f>
        <v>3059</v>
      </c>
      <c r="D13" s="98">
        <v>0</v>
      </c>
      <c r="E13" s="130">
        <f>расчет!E12/1000</f>
        <v>748.6</v>
      </c>
      <c r="F13" s="98">
        <v>0</v>
      </c>
      <c r="G13" s="98">
        <f>расчет!G12/1000</f>
        <v>590</v>
      </c>
      <c r="H13" s="105">
        <v>0</v>
      </c>
      <c r="I13" s="98">
        <f t="shared" si="1"/>
        <v>19</v>
      </c>
      <c r="J13" s="98">
        <f t="shared" si="2"/>
        <v>79</v>
      </c>
    </row>
    <row r="14" spans="1:10" ht="12" thickBot="1">
      <c r="A14" s="5" t="s">
        <v>51</v>
      </c>
      <c r="B14" s="6" t="s">
        <v>12</v>
      </c>
      <c r="C14" s="106">
        <f>расчет!C13/1000</f>
        <v>924</v>
      </c>
      <c r="D14" s="106">
        <v>0</v>
      </c>
      <c r="E14" s="131">
        <f>расчет!E13/1000</f>
        <v>193.4</v>
      </c>
      <c r="F14" s="106">
        <v>0</v>
      </c>
      <c r="G14" s="106">
        <f>расчет!G13/1000</f>
        <v>150</v>
      </c>
      <c r="H14" s="106">
        <v>0</v>
      </c>
      <c r="I14" s="98">
        <f t="shared" si="1"/>
        <v>16</v>
      </c>
      <c r="J14" s="106">
        <f t="shared" si="2"/>
        <v>78</v>
      </c>
    </row>
    <row r="15" spans="1:13" s="54" customFormat="1" ht="24" thickBot="1" thickTop="1">
      <c r="A15" s="35"/>
      <c r="B15" s="56" t="s">
        <v>54</v>
      </c>
      <c r="C15" s="107">
        <f aca="true" t="shared" si="5" ref="C15:H15">C16+C47+C51+C71+C77+C83+C92+C101+C105</f>
        <v>522424</v>
      </c>
      <c r="D15" s="107">
        <f t="shared" si="5"/>
        <v>46661</v>
      </c>
      <c r="E15" s="107">
        <f t="shared" si="5"/>
        <v>97092</v>
      </c>
      <c r="F15" s="107">
        <f t="shared" si="5"/>
        <v>9800</v>
      </c>
      <c r="G15" s="107">
        <f t="shared" si="5"/>
        <v>88563</v>
      </c>
      <c r="H15" s="107">
        <f t="shared" si="5"/>
        <v>7726</v>
      </c>
      <c r="I15" s="107">
        <f aca="true" t="shared" si="6" ref="I15:I84">G15/C15*100</f>
        <v>17</v>
      </c>
      <c r="J15" s="108">
        <f t="shared" si="2"/>
        <v>91</v>
      </c>
      <c r="L15" s="61"/>
      <c r="M15" s="61"/>
    </row>
    <row r="16" spans="1:13" ht="23.25" thickTop="1">
      <c r="A16" s="68"/>
      <c r="B16" s="78" t="s">
        <v>55</v>
      </c>
      <c r="C16" s="88">
        <f aca="true" t="shared" si="7" ref="C16:H16">C17+C20+C22+C33+C43</f>
        <v>475763</v>
      </c>
      <c r="D16" s="88">
        <f t="shared" si="7"/>
        <v>0</v>
      </c>
      <c r="E16" s="88">
        <f t="shared" si="7"/>
        <v>87292</v>
      </c>
      <c r="F16" s="88">
        <f t="shared" si="7"/>
        <v>0</v>
      </c>
      <c r="G16" s="88">
        <f>G17+G20+G22+G33+G43</f>
        <v>80837</v>
      </c>
      <c r="H16" s="88">
        <f t="shared" si="7"/>
        <v>0</v>
      </c>
      <c r="I16" s="88">
        <f t="shared" si="6"/>
        <v>17</v>
      </c>
      <c r="J16" s="109">
        <f t="shared" si="2"/>
        <v>93</v>
      </c>
      <c r="L16" s="24"/>
      <c r="M16" s="24"/>
    </row>
    <row r="17" spans="1:10" s="31" customFormat="1" ht="33.75">
      <c r="A17" s="1"/>
      <c r="B17" s="2" t="s">
        <v>26</v>
      </c>
      <c r="C17" s="79">
        <f aca="true" t="shared" si="8" ref="C17:H17">SUM(C18:C19)</f>
        <v>471908</v>
      </c>
      <c r="D17" s="79">
        <f t="shared" si="8"/>
        <v>0</v>
      </c>
      <c r="E17" s="79">
        <f t="shared" si="8"/>
        <v>86147</v>
      </c>
      <c r="F17" s="79">
        <f t="shared" si="8"/>
        <v>0</v>
      </c>
      <c r="G17" s="79">
        <f t="shared" si="8"/>
        <v>79912</v>
      </c>
      <c r="H17" s="79">
        <f t="shared" si="8"/>
        <v>0</v>
      </c>
      <c r="I17" s="79">
        <f t="shared" si="6"/>
        <v>17</v>
      </c>
      <c r="J17" s="104">
        <f t="shared" si="2"/>
        <v>93</v>
      </c>
    </row>
    <row r="18" spans="1:10" ht="11.25">
      <c r="A18" s="7" t="s">
        <v>25</v>
      </c>
      <c r="B18" s="4" t="s">
        <v>3</v>
      </c>
      <c r="C18" s="98">
        <f>расчет!C17/1000</f>
        <v>362772</v>
      </c>
      <c r="D18" s="98">
        <v>0</v>
      </c>
      <c r="E18" s="98">
        <f>расчет!E17/1000</f>
        <v>69053</v>
      </c>
      <c r="F18" s="98">
        <v>0</v>
      </c>
      <c r="G18" s="98">
        <f>расчет!G17/1000</f>
        <v>63976</v>
      </c>
      <c r="H18" s="105">
        <v>0</v>
      </c>
      <c r="I18" s="98">
        <f t="shared" si="6"/>
        <v>18</v>
      </c>
      <c r="J18" s="105">
        <f t="shared" si="2"/>
        <v>93</v>
      </c>
    </row>
    <row r="19" spans="1:10" ht="11.25">
      <c r="A19" s="7" t="s">
        <v>51</v>
      </c>
      <c r="B19" s="8" t="s">
        <v>5</v>
      </c>
      <c r="C19" s="99">
        <f>расчет!C18/1000</f>
        <v>109136</v>
      </c>
      <c r="D19" s="99">
        <v>0</v>
      </c>
      <c r="E19" s="99">
        <f>расчет!E18/1000</f>
        <v>17094</v>
      </c>
      <c r="F19" s="99">
        <v>0</v>
      </c>
      <c r="G19" s="99">
        <f>расчет!G18/1000</f>
        <v>15936</v>
      </c>
      <c r="H19" s="99">
        <v>0</v>
      </c>
      <c r="I19" s="99">
        <f t="shared" si="6"/>
        <v>15</v>
      </c>
      <c r="J19" s="110">
        <f t="shared" si="2"/>
        <v>93</v>
      </c>
    </row>
    <row r="20" spans="1:10" s="31" customFormat="1" ht="33.75">
      <c r="A20" s="9"/>
      <c r="B20" s="2" t="s">
        <v>28</v>
      </c>
      <c r="C20" s="79">
        <f aca="true" t="shared" si="9" ref="C20:H20">C21</f>
        <v>3529</v>
      </c>
      <c r="D20" s="79">
        <f t="shared" si="9"/>
        <v>0</v>
      </c>
      <c r="E20" s="79">
        <f t="shared" si="9"/>
        <v>878</v>
      </c>
      <c r="F20" s="79">
        <f t="shared" si="9"/>
        <v>0</v>
      </c>
      <c r="G20" s="79">
        <f t="shared" si="9"/>
        <v>691</v>
      </c>
      <c r="H20" s="79">
        <f t="shared" si="9"/>
        <v>0</v>
      </c>
      <c r="I20" s="79">
        <f t="shared" si="6"/>
        <v>20</v>
      </c>
      <c r="J20" s="104">
        <f t="shared" si="2"/>
        <v>79</v>
      </c>
    </row>
    <row r="21" spans="1:10" ht="11.25">
      <c r="A21" s="7" t="s">
        <v>29</v>
      </c>
      <c r="B21" s="8" t="s">
        <v>4</v>
      </c>
      <c r="C21" s="98">
        <f>расчет!C20/1000</f>
        <v>3529</v>
      </c>
      <c r="D21" s="98">
        <v>0</v>
      </c>
      <c r="E21" s="98">
        <f>расчет!E20/1000</f>
        <v>878</v>
      </c>
      <c r="F21" s="98">
        <v>0</v>
      </c>
      <c r="G21" s="98">
        <f>расчет!G20/1000</f>
        <v>691</v>
      </c>
      <c r="H21" s="105">
        <v>0</v>
      </c>
      <c r="I21" s="98">
        <f t="shared" si="6"/>
        <v>20</v>
      </c>
      <c r="J21" s="105">
        <f t="shared" si="2"/>
        <v>79</v>
      </c>
    </row>
    <row r="22" spans="1:10" s="31" customFormat="1" ht="22.5">
      <c r="A22" s="9" t="s">
        <v>33</v>
      </c>
      <c r="B22" s="2" t="s">
        <v>32</v>
      </c>
      <c r="C22" s="79">
        <f aca="true" t="shared" si="10" ref="C22:H22">SUM(C30:C31)</f>
        <v>12</v>
      </c>
      <c r="D22" s="79">
        <f t="shared" si="10"/>
        <v>0</v>
      </c>
      <c r="E22" s="79">
        <f t="shared" si="10"/>
        <v>0</v>
      </c>
      <c r="F22" s="79">
        <f t="shared" si="10"/>
        <v>0</v>
      </c>
      <c r="G22" s="79">
        <f t="shared" si="10"/>
        <v>0</v>
      </c>
      <c r="H22" s="79">
        <f t="shared" si="10"/>
        <v>0</v>
      </c>
      <c r="I22" s="79">
        <f t="shared" si="6"/>
        <v>0</v>
      </c>
      <c r="J22" s="104" t="e">
        <f t="shared" si="2"/>
        <v>#DIV/0!</v>
      </c>
    </row>
    <row r="23" spans="1:10" ht="11.25" hidden="1">
      <c r="A23" s="7" t="s">
        <v>34</v>
      </c>
      <c r="B23" s="8" t="s">
        <v>6</v>
      </c>
      <c r="C23" s="98"/>
      <c r="D23" s="98"/>
      <c r="E23" s="98"/>
      <c r="F23" s="98"/>
      <c r="G23" s="98"/>
      <c r="H23" s="105"/>
      <c r="I23" s="98" t="e">
        <f t="shared" si="6"/>
        <v>#DIV/0!</v>
      </c>
      <c r="J23" s="105" t="e">
        <f t="shared" si="2"/>
        <v>#DIV/0!</v>
      </c>
    </row>
    <row r="24" spans="1:10" ht="11.25" hidden="1">
      <c r="A24" s="7" t="s">
        <v>35</v>
      </c>
      <c r="B24" s="8" t="s">
        <v>11</v>
      </c>
      <c r="C24" s="98">
        <v>0</v>
      </c>
      <c r="D24" s="98">
        <v>0</v>
      </c>
      <c r="E24" s="98"/>
      <c r="F24" s="98"/>
      <c r="G24" s="98">
        <v>0</v>
      </c>
      <c r="H24" s="98"/>
      <c r="I24" s="98" t="e">
        <f t="shared" si="6"/>
        <v>#DIV/0!</v>
      </c>
      <c r="J24" s="105" t="e">
        <f t="shared" si="2"/>
        <v>#DIV/0!</v>
      </c>
    </row>
    <row r="25" spans="1:10" ht="11.25" hidden="1">
      <c r="A25" s="40"/>
      <c r="B25" s="8" t="s">
        <v>36</v>
      </c>
      <c r="C25" s="98"/>
      <c r="D25" s="98"/>
      <c r="E25" s="98"/>
      <c r="F25" s="98"/>
      <c r="G25" s="98"/>
      <c r="H25" s="105"/>
      <c r="I25" s="98" t="e">
        <f t="shared" si="6"/>
        <v>#DIV/0!</v>
      </c>
      <c r="J25" s="105" t="e">
        <f t="shared" si="2"/>
        <v>#DIV/0!</v>
      </c>
    </row>
    <row r="26" spans="1:10" ht="11.25" hidden="1">
      <c r="A26" s="40"/>
      <c r="B26" s="8" t="s">
        <v>37</v>
      </c>
      <c r="C26" s="98"/>
      <c r="D26" s="98"/>
      <c r="E26" s="98"/>
      <c r="F26" s="98"/>
      <c r="G26" s="98"/>
      <c r="H26" s="105"/>
      <c r="I26" s="98" t="e">
        <f t="shared" si="6"/>
        <v>#DIV/0!</v>
      </c>
      <c r="J26" s="105" t="e">
        <f t="shared" si="2"/>
        <v>#DIV/0!</v>
      </c>
    </row>
    <row r="27" spans="1:10" ht="11.25" hidden="1">
      <c r="A27" s="40"/>
      <c r="B27" s="8" t="s">
        <v>38</v>
      </c>
      <c r="C27" s="98"/>
      <c r="D27" s="98"/>
      <c r="E27" s="98"/>
      <c r="F27" s="98"/>
      <c r="G27" s="98"/>
      <c r="H27" s="98"/>
      <c r="I27" s="98" t="e">
        <f t="shared" si="6"/>
        <v>#DIV/0!</v>
      </c>
      <c r="J27" s="105" t="e">
        <f t="shared" si="2"/>
        <v>#DIV/0!</v>
      </c>
    </row>
    <row r="28" spans="1:10" ht="11.25" hidden="1">
      <c r="A28" s="40"/>
      <c r="B28" s="8" t="s">
        <v>39</v>
      </c>
      <c r="C28" s="98"/>
      <c r="D28" s="98"/>
      <c r="E28" s="98"/>
      <c r="F28" s="98"/>
      <c r="G28" s="98"/>
      <c r="H28" s="98"/>
      <c r="I28" s="98" t="e">
        <f t="shared" si="6"/>
        <v>#DIV/0!</v>
      </c>
      <c r="J28" s="105" t="e">
        <f t="shared" si="2"/>
        <v>#DIV/0!</v>
      </c>
    </row>
    <row r="29" spans="1:10" ht="11.25" hidden="1">
      <c r="A29" s="7" t="s">
        <v>48</v>
      </c>
      <c r="B29" s="8" t="s">
        <v>8</v>
      </c>
      <c r="C29" s="98"/>
      <c r="D29" s="98"/>
      <c r="E29" s="98"/>
      <c r="F29" s="98"/>
      <c r="G29" s="98"/>
      <c r="H29" s="105"/>
      <c r="I29" s="98" t="e">
        <f t="shared" si="6"/>
        <v>#DIV/0!</v>
      </c>
      <c r="J29" s="105" t="e">
        <f t="shared" si="2"/>
        <v>#DIV/0!</v>
      </c>
    </row>
    <row r="30" spans="1:10" ht="11.25">
      <c r="A30" s="7" t="s">
        <v>46</v>
      </c>
      <c r="B30" s="10" t="s">
        <v>9</v>
      </c>
      <c r="C30" s="98">
        <f>расчет!C29/1000</f>
        <v>12</v>
      </c>
      <c r="D30" s="98">
        <v>0</v>
      </c>
      <c r="E30" s="98">
        <f>расчет!E29/1000</f>
        <v>0</v>
      </c>
      <c r="F30" s="98">
        <v>0</v>
      </c>
      <c r="G30" s="98">
        <f>расчет!G29/1000</f>
        <v>0</v>
      </c>
      <c r="H30" s="105">
        <v>0</v>
      </c>
      <c r="I30" s="98">
        <f t="shared" si="6"/>
        <v>0</v>
      </c>
      <c r="J30" s="105" t="e">
        <f t="shared" si="2"/>
        <v>#DIV/0!</v>
      </c>
    </row>
    <row r="31" spans="1:10" ht="11.25">
      <c r="A31" s="7" t="s">
        <v>47</v>
      </c>
      <c r="B31" s="11" t="s">
        <v>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105">
        <v>0</v>
      </c>
      <c r="I31" s="79">
        <v>0</v>
      </c>
      <c r="J31" s="105">
        <v>0</v>
      </c>
    </row>
    <row r="32" spans="1:11" ht="11.25" hidden="1">
      <c r="A32" s="7" t="s">
        <v>49</v>
      </c>
      <c r="B32" s="11" t="s">
        <v>10</v>
      </c>
      <c r="C32" s="99"/>
      <c r="D32" s="99"/>
      <c r="E32" s="99"/>
      <c r="F32" s="99"/>
      <c r="G32" s="99"/>
      <c r="H32" s="110"/>
      <c r="I32" s="99" t="e">
        <f t="shared" si="6"/>
        <v>#DIV/0!</v>
      </c>
      <c r="J32" s="99" t="e">
        <f aca="true" t="shared" si="11" ref="J32:J41">G32/E32*100</f>
        <v>#DIV/0!</v>
      </c>
      <c r="K32" s="20" t="s">
        <v>22</v>
      </c>
    </row>
    <row r="33" spans="1:10" s="31" customFormat="1" ht="33.75">
      <c r="A33" s="9"/>
      <c r="B33" s="2" t="s">
        <v>57</v>
      </c>
      <c r="C33" s="79">
        <f aca="true" t="shared" si="12" ref="C33:H33">SUM(C41:C42)</f>
        <v>306</v>
      </c>
      <c r="D33" s="79">
        <f t="shared" si="12"/>
        <v>0</v>
      </c>
      <c r="E33" s="79">
        <f t="shared" si="12"/>
        <v>266</v>
      </c>
      <c r="F33" s="79">
        <f t="shared" si="12"/>
        <v>0</v>
      </c>
      <c r="G33" s="79">
        <f t="shared" si="12"/>
        <v>234</v>
      </c>
      <c r="H33" s="79">
        <f t="shared" si="12"/>
        <v>0</v>
      </c>
      <c r="I33" s="79">
        <f t="shared" si="6"/>
        <v>76</v>
      </c>
      <c r="J33" s="104">
        <f t="shared" si="11"/>
        <v>88</v>
      </c>
    </row>
    <row r="34" spans="1:10" ht="11.25" hidden="1">
      <c r="A34" s="7" t="s">
        <v>34</v>
      </c>
      <c r="B34" s="8" t="s">
        <v>6</v>
      </c>
      <c r="C34" s="98"/>
      <c r="D34" s="98"/>
      <c r="E34" s="98"/>
      <c r="F34" s="98"/>
      <c r="G34" s="98"/>
      <c r="H34" s="105"/>
      <c r="I34" s="98" t="e">
        <f t="shared" si="6"/>
        <v>#DIV/0!</v>
      </c>
      <c r="J34" s="105" t="e">
        <f t="shared" si="11"/>
        <v>#DIV/0!</v>
      </c>
    </row>
    <row r="35" spans="1:10" ht="11.25" hidden="1">
      <c r="A35" s="7" t="s">
        <v>35</v>
      </c>
      <c r="B35" s="8" t="s">
        <v>11</v>
      </c>
      <c r="C35" s="98">
        <v>0</v>
      </c>
      <c r="D35" s="98">
        <v>0</v>
      </c>
      <c r="E35" s="98"/>
      <c r="F35" s="98"/>
      <c r="G35" s="98">
        <v>0</v>
      </c>
      <c r="H35" s="98"/>
      <c r="I35" s="98" t="e">
        <f t="shared" si="6"/>
        <v>#DIV/0!</v>
      </c>
      <c r="J35" s="105" t="e">
        <f t="shared" si="11"/>
        <v>#DIV/0!</v>
      </c>
    </row>
    <row r="36" spans="1:10" ht="11.25" hidden="1">
      <c r="A36" s="40"/>
      <c r="B36" s="8" t="s">
        <v>36</v>
      </c>
      <c r="C36" s="98"/>
      <c r="D36" s="98"/>
      <c r="E36" s="98"/>
      <c r="F36" s="98"/>
      <c r="G36" s="98"/>
      <c r="H36" s="105"/>
      <c r="I36" s="98" t="e">
        <f t="shared" si="6"/>
        <v>#DIV/0!</v>
      </c>
      <c r="J36" s="105" t="e">
        <f t="shared" si="11"/>
        <v>#DIV/0!</v>
      </c>
    </row>
    <row r="37" spans="1:10" ht="11.25" hidden="1">
      <c r="A37" s="40"/>
      <c r="B37" s="8" t="s">
        <v>37</v>
      </c>
      <c r="C37" s="98"/>
      <c r="D37" s="98"/>
      <c r="E37" s="98"/>
      <c r="F37" s="98"/>
      <c r="G37" s="98"/>
      <c r="H37" s="105"/>
      <c r="I37" s="98" t="e">
        <f t="shared" si="6"/>
        <v>#DIV/0!</v>
      </c>
      <c r="J37" s="105" t="e">
        <f t="shared" si="11"/>
        <v>#DIV/0!</v>
      </c>
    </row>
    <row r="38" spans="1:10" ht="11.25" hidden="1">
      <c r="A38" s="40"/>
      <c r="B38" s="8" t="s">
        <v>38</v>
      </c>
      <c r="C38" s="98"/>
      <c r="D38" s="98"/>
      <c r="E38" s="98"/>
      <c r="F38" s="98"/>
      <c r="G38" s="98"/>
      <c r="H38" s="98"/>
      <c r="I38" s="98" t="e">
        <f t="shared" si="6"/>
        <v>#DIV/0!</v>
      </c>
      <c r="J38" s="105" t="e">
        <f t="shared" si="11"/>
        <v>#DIV/0!</v>
      </c>
    </row>
    <row r="39" spans="1:10" ht="11.25" hidden="1">
      <c r="A39" s="40"/>
      <c r="B39" s="8" t="s">
        <v>39</v>
      </c>
      <c r="C39" s="98"/>
      <c r="D39" s="98"/>
      <c r="E39" s="98"/>
      <c r="F39" s="98"/>
      <c r="G39" s="98"/>
      <c r="H39" s="98"/>
      <c r="I39" s="98" t="e">
        <f t="shared" si="6"/>
        <v>#DIV/0!</v>
      </c>
      <c r="J39" s="105" t="e">
        <f t="shared" si="11"/>
        <v>#DIV/0!</v>
      </c>
    </row>
    <row r="40" spans="1:10" ht="11.25" hidden="1">
      <c r="A40" s="7" t="s">
        <v>48</v>
      </c>
      <c r="B40" s="8" t="s">
        <v>8</v>
      </c>
      <c r="C40" s="98"/>
      <c r="D40" s="98"/>
      <c r="E40" s="98"/>
      <c r="F40" s="98"/>
      <c r="G40" s="98"/>
      <c r="H40" s="105"/>
      <c r="I40" s="98" t="e">
        <f t="shared" si="6"/>
        <v>#DIV/0!</v>
      </c>
      <c r="J40" s="105" t="e">
        <f t="shared" si="11"/>
        <v>#DIV/0!</v>
      </c>
    </row>
    <row r="41" spans="1:10" ht="11.25">
      <c r="A41" s="7" t="s">
        <v>56</v>
      </c>
      <c r="B41" s="10" t="s">
        <v>58</v>
      </c>
      <c r="C41" s="98">
        <f>расчет!C40/1000</f>
        <v>306</v>
      </c>
      <c r="D41" s="98">
        <v>0</v>
      </c>
      <c r="E41" s="98">
        <f>расчет!E40/1000</f>
        <v>266</v>
      </c>
      <c r="F41" s="98">
        <v>0</v>
      </c>
      <c r="G41" s="98">
        <f>расчет!G40/1000</f>
        <v>234</v>
      </c>
      <c r="H41" s="105">
        <v>0</v>
      </c>
      <c r="I41" s="98">
        <f t="shared" si="6"/>
        <v>76</v>
      </c>
      <c r="J41" s="105">
        <f t="shared" si="11"/>
        <v>88</v>
      </c>
    </row>
    <row r="42" spans="1:10" ht="33.75">
      <c r="A42" s="7" t="s">
        <v>77</v>
      </c>
      <c r="B42" s="4" t="s">
        <v>78</v>
      </c>
      <c r="C42" s="98">
        <f>расчет!C41/1000</f>
        <v>0</v>
      </c>
      <c r="D42" s="98">
        <v>0</v>
      </c>
      <c r="E42" s="98">
        <f>расчет!E41/1000</f>
        <v>0</v>
      </c>
      <c r="F42" s="98">
        <v>0</v>
      </c>
      <c r="G42" s="98">
        <f>расчет!G41/1000</f>
        <v>0</v>
      </c>
      <c r="H42" s="105">
        <v>0</v>
      </c>
      <c r="I42" s="98" t="e">
        <f>G42/C42*100</f>
        <v>#DIV/0!</v>
      </c>
      <c r="J42" s="105" t="e">
        <f>G42/E42*100</f>
        <v>#DIV/0!</v>
      </c>
    </row>
    <row r="43" spans="1:10" s="31" customFormat="1" ht="11.25">
      <c r="A43" s="9"/>
      <c r="B43" s="2" t="s">
        <v>41</v>
      </c>
      <c r="C43" s="79">
        <f aca="true" t="shared" si="13" ref="C43:H43">SUM(C44:C46)</f>
        <v>8</v>
      </c>
      <c r="D43" s="79">
        <f t="shared" si="13"/>
        <v>0</v>
      </c>
      <c r="E43" s="79">
        <f t="shared" si="13"/>
        <v>1</v>
      </c>
      <c r="F43" s="79">
        <f t="shared" si="13"/>
        <v>0</v>
      </c>
      <c r="G43" s="79">
        <f t="shared" si="13"/>
        <v>0</v>
      </c>
      <c r="H43" s="79">
        <f t="shared" si="13"/>
        <v>0</v>
      </c>
      <c r="I43" s="98" t="s">
        <v>71</v>
      </c>
      <c r="J43" s="104">
        <v>0</v>
      </c>
    </row>
    <row r="44" spans="1:10" ht="25.5" customHeight="1">
      <c r="A44" s="7" t="s">
        <v>43</v>
      </c>
      <c r="B44" s="11" t="s">
        <v>42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105">
        <v>0</v>
      </c>
      <c r="I44" s="98">
        <v>0</v>
      </c>
      <c r="J44" s="105">
        <v>0</v>
      </c>
    </row>
    <row r="45" spans="1:10" ht="22.5">
      <c r="A45" s="7" t="s">
        <v>44</v>
      </c>
      <c r="B45" s="11" t="s">
        <v>45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105">
        <v>0</v>
      </c>
      <c r="I45" s="105">
        <v>0</v>
      </c>
      <c r="J45" s="105">
        <v>0</v>
      </c>
    </row>
    <row r="46" spans="1:10" ht="11.25">
      <c r="A46" s="7" t="s">
        <v>72</v>
      </c>
      <c r="B46" s="11" t="s">
        <v>73</v>
      </c>
      <c r="C46" s="99">
        <f>расчет!C45/1000</f>
        <v>8</v>
      </c>
      <c r="D46" s="99">
        <v>0</v>
      </c>
      <c r="E46" s="99">
        <f>расчет!E45/1000</f>
        <v>1</v>
      </c>
      <c r="F46" s="99">
        <v>0</v>
      </c>
      <c r="G46" s="99">
        <f>расчет!G45/1000</f>
        <v>0</v>
      </c>
      <c r="H46" s="110">
        <v>0</v>
      </c>
      <c r="I46" s="110">
        <v>0</v>
      </c>
      <c r="J46" s="110">
        <v>0</v>
      </c>
    </row>
    <row r="47" spans="1:10" ht="33.75">
      <c r="A47" s="132"/>
      <c r="B47" s="73" t="s">
        <v>79</v>
      </c>
      <c r="C47" s="111">
        <f aca="true" t="shared" si="14" ref="C47:H47">C48</f>
        <v>0</v>
      </c>
      <c r="D47" s="111">
        <f t="shared" si="14"/>
        <v>0</v>
      </c>
      <c r="E47" s="111">
        <f t="shared" si="14"/>
        <v>0</v>
      </c>
      <c r="F47" s="111">
        <f t="shared" si="14"/>
        <v>0</v>
      </c>
      <c r="G47" s="111">
        <f t="shared" si="14"/>
        <v>0</v>
      </c>
      <c r="H47" s="111">
        <f t="shared" si="14"/>
        <v>0</v>
      </c>
      <c r="I47" s="111" t="e">
        <f>G47/C47*100</f>
        <v>#DIV/0!</v>
      </c>
      <c r="J47" s="112" t="e">
        <f>G47/E47*100</f>
        <v>#DIV/0!</v>
      </c>
    </row>
    <row r="48" spans="1:10" ht="33.75">
      <c r="A48" s="1"/>
      <c r="B48" s="2" t="s">
        <v>26</v>
      </c>
      <c r="C48" s="79">
        <f aca="true" t="shared" si="15" ref="C48:H48">SUM(C49:C50)</f>
        <v>0</v>
      </c>
      <c r="D48" s="79">
        <f t="shared" si="15"/>
        <v>0</v>
      </c>
      <c r="E48" s="79">
        <f t="shared" si="15"/>
        <v>0</v>
      </c>
      <c r="F48" s="79">
        <f t="shared" si="15"/>
        <v>0</v>
      </c>
      <c r="G48" s="79">
        <f t="shared" si="15"/>
        <v>0</v>
      </c>
      <c r="H48" s="79">
        <f t="shared" si="15"/>
        <v>0</v>
      </c>
      <c r="I48" s="79" t="e">
        <f>G48/C48*100</f>
        <v>#DIV/0!</v>
      </c>
      <c r="J48" s="104" t="e">
        <f>G48/E48*100</f>
        <v>#DIV/0!</v>
      </c>
    </row>
    <row r="49" spans="1:10" ht="11.25">
      <c r="A49" s="7" t="s">
        <v>25</v>
      </c>
      <c r="B49" s="4" t="s">
        <v>3</v>
      </c>
      <c r="C49" s="98">
        <f>расчет!C48/1000</f>
        <v>0</v>
      </c>
      <c r="D49" s="98">
        <f>C49</f>
        <v>0</v>
      </c>
      <c r="E49" s="98">
        <f>расчет!E48/1000</f>
        <v>0</v>
      </c>
      <c r="F49" s="98">
        <f>E49</f>
        <v>0</v>
      </c>
      <c r="G49" s="98">
        <f>расчет!G48/1000</f>
        <v>0</v>
      </c>
      <c r="H49" s="105">
        <f>G49</f>
        <v>0</v>
      </c>
      <c r="I49" s="98" t="e">
        <f>G49/C49*100</f>
        <v>#DIV/0!</v>
      </c>
      <c r="J49" s="105" t="e">
        <f>G49/E49*100</f>
        <v>#DIV/0!</v>
      </c>
    </row>
    <row r="50" spans="1:10" ht="11.25">
      <c r="A50" s="7" t="s">
        <v>51</v>
      </c>
      <c r="B50" s="8" t="s">
        <v>5</v>
      </c>
      <c r="C50" s="99">
        <f>расчет!C49/1000</f>
        <v>0</v>
      </c>
      <c r="D50" s="99">
        <f>C50</f>
        <v>0</v>
      </c>
      <c r="E50" s="99">
        <f>расчет!E49/1000</f>
        <v>0</v>
      </c>
      <c r="F50" s="99">
        <f>E50</f>
        <v>0</v>
      </c>
      <c r="G50" s="99">
        <f>расчет!G49/1000</f>
        <v>0</v>
      </c>
      <c r="H50" s="99">
        <f>G50</f>
        <v>0</v>
      </c>
      <c r="I50" s="99" t="e">
        <f>G50/C50*100</f>
        <v>#DIV/0!</v>
      </c>
      <c r="J50" s="110" t="e">
        <f>G50/E50*100</f>
        <v>#DIV/0!</v>
      </c>
    </row>
    <row r="51" spans="1:10" ht="78.75">
      <c r="A51" s="68"/>
      <c r="B51" s="73" t="s">
        <v>59</v>
      </c>
      <c r="C51" s="111">
        <f aca="true" t="shared" si="16" ref="C51:H51">C52+C55+C59</f>
        <v>29919</v>
      </c>
      <c r="D51" s="111">
        <f t="shared" si="16"/>
        <v>29919</v>
      </c>
      <c r="E51" s="111">
        <f t="shared" si="16"/>
        <v>6009</v>
      </c>
      <c r="F51" s="111">
        <f t="shared" si="16"/>
        <v>6009</v>
      </c>
      <c r="G51" s="111">
        <f t="shared" si="16"/>
        <v>5032</v>
      </c>
      <c r="H51" s="111">
        <f t="shared" si="16"/>
        <v>5032</v>
      </c>
      <c r="I51" s="111">
        <f t="shared" si="6"/>
        <v>17</v>
      </c>
      <c r="J51" s="112">
        <f aca="true" t="shared" si="17" ref="J51:J82">G51/E51*100</f>
        <v>84</v>
      </c>
    </row>
    <row r="52" spans="1:10" s="31" customFormat="1" ht="33.75">
      <c r="A52" s="1"/>
      <c r="B52" s="2" t="s">
        <v>26</v>
      </c>
      <c r="C52" s="79">
        <f aca="true" t="shared" si="18" ref="C52:H52">SUM(C53:C54)</f>
        <v>29880</v>
      </c>
      <c r="D52" s="79">
        <f t="shared" si="18"/>
        <v>29880</v>
      </c>
      <c r="E52" s="79">
        <f t="shared" si="18"/>
        <v>6007</v>
      </c>
      <c r="F52" s="79">
        <f t="shared" si="18"/>
        <v>6007</v>
      </c>
      <c r="G52" s="79">
        <f t="shared" si="18"/>
        <v>5030</v>
      </c>
      <c r="H52" s="79">
        <f t="shared" si="18"/>
        <v>5030</v>
      </c>
      <c r="I52" s="79">
        <f t="shared" si="6"/>
        <v>17</v>
      </c>
      <c r="J52" s="104">
        <f t="shared" si="17"/>
        <v>84</v>
      </c>
    </row>
    <row r="53" spans="1:10" ht="11.25">
      <c r="A53" s="7" t="s">
        <v>25</v>
      </c>
      <c r="B53" s="4" t="s">
        <v>3</v>
      </c>
      <c r="C53" s="98">
        <f>расчет!C52/1000</f>
        <v>22949</v>
      </c>
      <c r="D53" s="98">
        <f>C53</f>
        <v>22949</v>
      </c>
      <c r="E53" s="98">
        <f>расчет!E52/1000</f>
        <v>4753</v>
      </c>
      <c r="F53" s="98">
        <f>E53</f>
        <v>4753</v>
      </c>
      <c r="G53" s="98">
        <f>расчет!G52/1000</f>
        <v>4022</v>
      </c>
      <c r="H53" s="105">
        <f>G53</f>
        <v>4022</v>
      </c>
      <c r="I53" s="98">
        <f t="shared" si="6"/>
        <v>18</v>
      </c>
      <c r="J53" s="105">
        <f t="shared" si="17"/>
        <v>85</v>
      </c>
    </row>
    <row r="54" spans="1:10" ht="11.25">
      <c r="A54" s="7" t="s">
        <v>51</v>
      </c>
      <c r="B54" s="8" t="s">
        <v>5</v>
      </c>
      <c r="C54" s="99">
        <f>расчет!C53/1000</f>
        <v>6931</v>
      </c>
      <c r="D54" s="99">
        <f>C54</f>
        <v>6931</v>
      </c>
      <c r="E54" s="99">
        <f>расчет!E53/1000</f>
        <v>1254</v>
      </c>
      <c r="F54" s="99">
        <f>E54</f>
        <v>1254</v>
      </c>
      <c r="G54" s="99">
        <f>расчет!G53/1000</f>
        <v>1008</v>
      </c>
      <c r="H54" s="99">
        <f>G54</f>
        <v>1008</v>
      </c>
      <c r="I54" s="99">
        <f t="shared" si="6"/>
        <v>15</v>
      </c>
      <c r="J54" s="110">
        <f t="shared" si="17"/>
        <v>80</v>
      </c>
    </row>
    <row r="55" spans="1:10" s="31" customFormat="1" ht="33.75">
      <c r="A55" s="9"/>
      <c r="B55" s="2" t="s">
        <v>28</v>
      </c>
      <c r="C55" s="79">
        <f aca="true" t="shared" si="19" ref="C55:H55">SUM(C56)</f>
        <v>39</v>
      </c>
      <c r="D55" s="79">
        <f t="shared" si="19"/>
        <v>39</v>
      </c>
      <c r="E55" s="79">
        <f t="shared" si="19"/>
        <v>2</v>
      </c>
      <c r="F55" s="79">
        <f t="shared" si="19"/>
        <v>2</v>
      </c>
      <c r="G55" s="79">
        <f t="shared" si="19"/>
        <v>2</v>
      </c>
      <c r="H55" s="79">
        <f t="shared" si="19"/>
        <v>2</v>
      </c>
      <c r="I55" s="79">
        <f t="shared" si="6"/>
        <v>5</v>
      </c>
      <c r="J55" s="104">
        <f t="shared" si="17"/>
        <v>100</v>
      </c>
    </row>
    <row r="56" spans="1:10" ht="11.25">
      <c r="A56" s="7" t="s">
        <v>29</v>
      </c>
      <c r="B56" s="8" t="s">
        <v>4</v>
      </c>
      <c r="C56" s="98">
        <f>расчет!C55/1000</f>
        <v>39</v>
      </c>
      <c r="D56" s="98">
        <f>C56</f>
        <v>39</v>
      </c>
      <c r="E56" s="98">
        <f>расчет!E55/1000</f>
        <v>2</v>
      </c>
      <c r="F56" s="98">
        <f>E56</f>
        <v>2</v>
      </c>
      <c r="G56" s="98">
        <f>расчет!G55/1000</f>
        <v>2</v>
      </c>
      <c r="H56" s="105">
        <f>G56</f>
        <v>2</v>
      </c>
      <c r="I56" s="98">
        <f t="shared" si="6"/>
        <v>5</v>
      </c>
      <c r="J56" s="105">
        <f t="shared" si="17"/>
        <v>100</v>
      </c>
    </row>
    <row r="57" spans="1:10" ht="11.25" hidden="1">
      <c r="A57" s="7" t="s">
        <v>30</v>
      </c>
      <c r="B57" s="8" t="s">
        <v>7</v>
      </c>
      <c r="C57" s="98"/>
      <c r="D57" s="98">
        <v>0</v>
      </c>
      <c r="E57" s="98">
        <v>0</v>
      </c>
      <c r="F57" s="98">
        <v>0</v>
      </c>
      <c r="G57" s="98"/>
      <c r="H57" s="105">
        <v>0</v>
      </c>
      <c r="I57" s="98" t="e">
        <f t="shared" si="6"/>
        <v>#DIV/0!</v>
      </c>
      <c r="J57" s="105" t="e">
        <f t="shared" si="17"/>
        <v>#DIV/0!</v>
      </c>
    </row>
    <row r="58" spans="1:10" ht="11.25" hidden="1">
      <c r="A58" s="7" t="s">
        <v>31</v>
      </c>
      <c r="B58" s="10" t="s">
        <v>9</v>
      </c>
      <c r="C58" s="99"/>
      <c r="D58" s="99">
        <v>0</v>
      </c>
      <c r="E58" s="99">
        <v>0</v>
      </c>
      <c r="F58" s="99">
        <v>0</v>
      </c>
      <c r="G58" s="99"/>
      <c r="H58" s="110">
        <v>0</v>
      </c>
      <c r="I58" s="99" t="e">
        <f t="shared" si="6"/>
        <v>#DIV/0!</v>
      </c>
      <c r="J58" s="110" t="e">
        <f t="shared" si="17"/>
        <v>#DIV/0!</v>
      </c>
    </row>
    <row r="59" spans="1:10" s="31" customFormat="1" ht="33.75">
      <c r="A59" s="1"/>
      <c r="B59" s="59" t="s">
        <v>57</v>
      </c>
      <c r="C59" s="113">
        <f aca="true" t="shared" si="20" ref="C59:H59">SUM(C67)</f>
        <v>0</v>
      </c>
      <c r="D59" s="113">
        <f t="shared" si="20"/>
        <v>0</v>
      </c>
      <c r="E59" s="113">
        <f t="shared" si="20"/>
        <v>0</v>
      </c>
      <c r="F59" s="113">
        <f t="shared" si="20"/>
        <v>0</v>
      </c>
      <c r="G59" s="113">
        <f t="shared" si="20"/>
        <v>0</v>
      </c>
      <c r="H59" s="113">
        <f t="shared" si="20"/>
        <v>0</v>
      </c>
      <c r="I59" s="113" t="e">
        <f t="shared" si="6"/>
        <v>#DIV/0!</v>
      </c>
      <c r="J59" s="114" t="e">
        <f t="shared" si="17"/>
        <v>#DIV/0!</v>
      </c>
    </row>
    <row r="60" spans="1:10" ht="11.25" hidden="1">
      <c r="A60" s="7" t="s">
        <v>34</v>
      </c>
      <c r="B60" s="8" t="s">
        <v>6</v>
      </c>
      <c r="C60" s="98"/>
      <c r="D60" s="98"/>
      <c r="E60" s="98"/>
      <c r="F60" s="98"/>
      <c r="G60" s="98"/>
      <c r="H60" s="105"/>
      <c r="I60" s="98" t="e">
        <f t="shared" si="6"/>
        <v>#DIV/0!</v>
      </c>
      <c r="J60" s="105" t="e">
        <f t="shared" si="17"/>
        <v>#DIV/0!</v>
      </c>
    </row>
    <row r="61" spans="1:10" ht="11.25" hidden="1">
      <c r="A61" s="7" t="s">
        <v>35</v>
      </c>
      <c r="B61" s="8" t="s">
        <v>11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/>
      <c r="I61" s="98" t="e">
        <f t="shared" si="6"/>
        <v>#DIV/0!</v>
      </c>
      <c r="J61" s="105" t="e">
        <f t="shared" si="17"/>
        <v>#DIV/0!</v>
      </c>
    </row>
    <row r="62" spans="1:10" ht="11.25" hidden="1">
      <c r="A62" s="40"/>
      <c r="B62" s="8" t="s">
        <v>36</v>
      </c>
      <c r="C62" s="98"/>
      <c r="D62" s="98"/>
      <c r="E62" s="98"/>
      <c r="F62" s="98"/>
      <c r="G62" s="98"/>
      <c r="H62" s="105"/>
      <c r="I62" s="98" t="e">
        <f t="shared" si="6"/>
        <v>#DIV/0!</v>
      </c>
      <c r="J62" s="105" t="e">
        <f t="shared" si="17"/>
        <v>#DIV/0!</v>
      </c>
    </row>
    <row r="63" spans="1:10" ht="11.25" hidden="1">
      <c r="A63" s="40"/>
      <c r="B63" s="8" t="s">
        <v>37</v>
      </c>
      <c r="C63" s="98"/>
      <c r="D63" s="98"/>
      <c r="E63" s="98"/>
      <c r="F63" s="98"/>
      <c r="G63" s="98"/>
      <c r="H63" s="105"/>
      <c r="I63" s="98" t="e">
        <f t="shared" si="6"/>
        <v>#DIV/0!</v>
      </c>
      <c r="J63" s="105" t="e">
        <f t="shared" si="17"/>
        <v>#DIV/0!</v>
      </c>
    </row>
    <row r="64" spans="1:10" ht="11.25" hidden="1">
      <c r="A64" s="40"/>
      <c r="B64" s="8" t="s">
        <v>38</v>
      </c>
      <c r="C64" s="98"/>
      <c r="D64" s="98"/>
      <c r="E64" s="98"/>
      <c r="F64" s="98"/>
      <c r="G64" s="98"/>
      <c r="H64" s="98"/>
      <c r="I64" s="98" t="e">
        <f t="shared" si="6"/>
        <v>#DIV/0!</v>
      </c>
      <c r="J64" s="105" t="e">
        <f t="shared" si="17"/>
        <v>#DIV/0!</v>
      </c>
    </row>
    <row r="65" spans="1:10" ht="11.25" hidden="1">
      <c r="A65" s="40"/>
      <c r="B65" s="8" t="s">
        <v>39</v>
      </c>
      <c r="C65" s="98"/>
      <c r="D65" s="98"/>
      <c r="E65" s="98"/>
      <c r="F65" s="98"/>
      <c r="G65" s="98"/>
      <c r="H65" s="98"/>
      <c r="I65" s="98" t="e">
        <f t="shared" si="6"/>
        <v>#DIV/0!</v>
      </c>
      <c r="J65" s="105" t="e">
        <f t="shared" si="17"/>
        <v>#DIV/0!</v>
      </c>
    </row>
    <row r="66" spans="1:10" ht="11.25" hidden="1">
      <c r="A66" s="7" t="s">
        <v>48</v>
      </c>
      <c r="B66" s="8" t="s">
        <v>8</v>
      </c>
      <c r="C66" s="98"/>
      <c r="D66" s="98"/>
      <c r="E66" s="98"/>
      <c r="F66" s="98"/>
      <c r="G66" s="98"/>
      <c r="H66" s="105"/>
      <c r="I66" s="98" t="e">
        <f t="shared" si="6"/>
        <v>#DIV/0!</v>
      </c>
      <c r="J66" s="105" t="e">
        <f t="shared" si="17"/>
        <v>#DIV/0!</v>
      </c>
    </row>
    <row r="67" spans="1:10" ht="12" thickBot="1">
      <c r="A67" s="7" t="s">
        <v>56</v>
      </c>
      <c r="B67" s="10" t="s">
        <v>58</v>
      </c>
      <c r="C67" s="99">
        <f>расчет!C66/1000</f>
        <v>0</v>
      </c>
      <c r="D67" s="99">
        <f>C67</f>
        <v>0</v>
      </c>
      <c r="E67" s="99">
        <f>расчет!E66/1000</f>
        <v>0</v>
      </c>
      <c r="F67" s="99">
        <f>E67</f>
        <v>0</v>
      </c>
      <c r="G67" s="99">
        <f>расчет!G66/1000</f>
        <v>0</v>
      </c>
      <c r="H67" s="110">
        <f>G67</f>
        <v>0</v>
      </c>
      <c r="I67" s="99" t="e">
        <f t="shared" si="6"/>
        <v>#DIV/0!</v>
      </c>
      <c r="J67" s="110" t="e">
        <f t="shared" si="17"/>
        <v>#DIV/0!</v>
      </c>
    </row>
    <row r="68" spans="1:10" s="31" customFormat="1" ht="11.25" hidden="1">
      <c r="A68" s="9" t="s">
        <v>40</v>
      </c>
      <c r="B68" s="2" t="s">
        <v>41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 t="e">
        <f t="shared" si="6"/>
        <v>#DIV/0!</v>
      </c>
      <c r="J68" s="104" t="e">
        <f t="shared" si="17"/>
        <v>#DIV/0!</v>
      </c>
    </row>
    <row r="69" spans="1:10" ht="25.5" customHeight="1" hidden="1">
      <c r="A69" s="7" t="s">
        <v>43</v>
      </c>
      <c r="B69" s="11" t="s">
        <v>42</v>
      </c>
      <c r="C69" s="98"/>
      <c r="D69" s="98">
        <v>0</v>
      </c>
      <c r="E69" s="98">
        <v>0</v>
      </c>
      <c r="F69" s="98">
        <v>0</v>
      </c>
      <c r="G69" s="98"/>
      <c r="H69" s="105">
        <v>0</v>
      </c>
      <c r="I69" s="98" t="e">
        <f t="shared" si="6"/>
        <v>#DIV/0!</v>
      </c>
      <c r="J69" s="105" t="e">
        <f t="shared" si="17"/>
        <v>#DIV/0!</v>
      </c>
    </row>
    <row r="70" spans="1:10" ht="23.25" hidden="1" thickBot="1">
      <c r="A70" s="5" t="s">
        <v>44</v>
      </c>
      <c r="B70" s="12" t="s">
        <v>45</v>
      </c>
      <c r="C70" s="106"/>
      <c r="D70" s="106">
        <v>0</v>
      </c>
      <c r="E70" s="106">
        <v>0</v>
      </c>
      <c r="F70" s="106">
        <v>0</v>
      </c>
      <c r="G70" s="106"/>
      <c r="H70" s="115">
        <v>0</v>
      </c>
      <c r="I70" s="106" t="e">
        <f t="shared" si="6"/>
        <v>#DIV/0!</v>
      </c>
      <c r="J70" s="115" t="e">
        <f t="shared" si="17"/>
        <v>#DIV/0!</v>
      </c>
    </row>
    <row r="71" spans="1:10" ht="33" customHeight="1" thickTop="1">
      <c r="A71" s="68"/>
      <c r="B71" s="73" t="s">
        <v>60</v>
      </c>
      <c r="C71" s="88">
        <f aca="true" t="shared" si="21" ref="C71:H71">C72+C75</f>
        <v>7004</v>
      </c>
      <c r="D71" s="88">
        <f t="shared" si="21"/>
        <v>7004</v>
      </c>
      <c r="E71" s="88">
        <f t="shared" si="21"/>
        <v>1654</v>
      </c>
      <c r="F71" s="88">
        <f t="shared" si="21"/>
        <v>1654</v>
      </c>
      <c r="G71" s="88">
        <f t="shared" si="21"/>
        <v>1179</v>
      </c>
      <c r="H71" s="88">
        <f t="shared" si="21"/>
        <v>1179</v>
      </c>
      <c r="I71" s="88">
        <f t="shared" si="6"/>
        <v>17</v>
      </c>
      <c r="J71" s="109">
        <f t="shared" si="17"/>
        <v>71</v>
      </c>
    </row>
    <row r="72" spans="1:10" s="31" customFormat="1" ht="33.75">
      <c r="A72" s="1"/>
      <c r="B72" s="2" t="s">
        <v>26</v>
      </c>
      <c r="C72" s="79">
        <f aca="true" t="shared" si="22" ref="C72:H72">SUM(C73:C74)</f>
        <v>6977</v>
      </c>
      <c r="D72" s="79">
        <f t="shared" si="22"/>
        <v>6977</v>
      </c>
      <c r="E72" s="79">
        <f t="shared" si="22"/>
        <v>1648</v>
      </c>
      <c r="F72" s="79">
        <f t="shared" si="22"/>
        <v>1648</v>
      </c>
      <c r="G72" s="79">
        <f t="shared" si="22"/>
        <v>1173</v>
      </c>
      <c r="H72" s="79">
        <f t="shared" si="22"/>
        <v>1173</v>
      </c>
      <c r="I72" s="79">
        <f t="shared" si="6"/>
        <v>17</v>
      </c>
      <c r="J72" s="104">
        <f t="shared" si="17"/>
        <v>71</v>
      </c>
    </row>
    <row r="73" spans="1:10" ht="11.25">
      <c r="A73" s="7" t="s">
        <v>25</v>
      </c>
      <c r="B73" s="4" t="s">
        <v>3</v>
      </c>
      <c r="C73" s="98">
        <f>расчет!C72/1000</f>
        <v>5359</v>
      </c>
      <c r="D73" s="98">
        <f>C73</f>
        <v>5359</v>
      </c>
      <c r="E73" s="98">
        <f>расчет!E72/1000</f>
        <v>1315</v>
      </c>
      <c r="F73" s="98">
        <f>E73</f>
        <v>1315</v>
      </c>
      <c r="G73" s="98">
        <f>расчет!G72/1000</f>
        <v>944</v>
      </c>
      <c r="H73" s="105">
        <f>G73</f>
        <v>944</v>
      </c>
      <c r="I73" s="98">
        <f t="shared" si="6"/>
        <v>18</v>
      </c>
      <c r="J73" s="105">
        <f t="shared" si="17"/>
        <v>72</v>
      </c>
    </row>
    <row r="74" spans="1:10" ht="11.25">
      <c r="A74" s="7" t="s">
        <v>51</v>
      </c>
      <c r="B74" s="8" t="s">
        <v>5</v>
      </c>
      <c r="C74" s="99">
        <f>расчет!C73/1000</f>
        <v>1618</v>
      </c>
      <c r="D74" s="99">
        <f>C74</f>
        <v>1618</v>
      </c>
      <c r="E74" s="99">
        <f>расчет!E73/1000</f>
        <v>333</v>
      </c>
      <c r="F74" s="99">
        <f>E74</f>
        <v>333</v>
      </c>
      <c r="G74" s="99">
        <f>расчет!G73/1000</f>
        <v>229</v>
      </c>
      <c r="H74" s="99">
        <f>G74</f>
        <v>229</v>
      </c>
      <c r="I74" s="99">
        <f t="shared" si="6"/>
        <v>14</v>
      </c>
      <c r="J74" s="110">
        <f t="shared" si="17"/>
        <v>69</v>
      </c>
    </row>
    <row r="75" spans="1:10" s="31" customFormat="1" ht="33.75">
      <c r="A75" s="9"/>
      <c r="B75" s="2" t="s">
        <v>28</v>
      </c>
      <c r="C75" s="79">
        <f aca="true" t="shared" si="23" ref="C75:H75">SUM(C76)</f>
        <v>27</v>
      </c>
      <c r="D75" s="79">
        <f t="shared" si="23"/>
        <v>27</v>
      </c>
      <c r="E75" s="79">
        <f t="shared" si="23"/>
        <v>6</v>
      </c>
      <c r="F75" s="79">
        <f t="shared" si="23"/>
        <v>6</v>
      </c>
      <c r="G75" s="79">
        <f t="shared" si="23"/>
        <v>6</v>
      </c>
      <c r="H75" s="79">
        <f t="shared" si="23"/>
        <v>6</v>
      </c>
      <c r="I75" s="79">
        <f t="shared" si="6"/>
        <v>22</v>
      </c>
      <c r="J75" s="104">
        <f t="shared" si="17"/>
        <v>100</v>
      </c>
    </row>
    <row r="76" spans="1:10" ht="11.25">
      <c r="A76" s="7" t="s">
        <v>29</v>
      </c>
      <c r="B76" s="8" t="s">
        <v>4</v>
      </c>
      <c r="C76" s="99">
        <f>расчет!C75/1000</f>
        <v>27</v>
      </c>
      <c r="D76" s="99">
        <f>C76</f>
        <v>27</v>
      </c>
      <c r="E76" s="99">
        <f>расчет!E75/1000</f>
        <v>6</v>
      </c>
      <c r="F76" s="99">
        <f>E76</f>
        <v>6</v>
      </c>
      <c r="G76" s="99">
        <f>расчет!G75/1000</f>
        <v>6</v>
      </c>
      <c r="H76" s="110">
        <f>G76</f>
        <v>6</v>
      </c>
      <c r="I76" s="99">
        <f t="shared" si="6"/>
        <v>22</v>
      </c>
      <c r="J76" s="110">
        <f t="shared" si="17"/>
        <v>100</v>
      </c>
    </row>
    <row r="77" spans="1:10" ht="75.75" customHeight="1">
      <c r="A77" s="68"/>
      <c r="B77" s="73" t="s">
        <v>62</v>
      </c>
      <c r="C77" s="111">
        <f aca="true" t="shared" si="24" ref="C77:H77">C78+C81</f>
        <v>4645</v>
      </c>
      <c r="D77" s="111">
        <f t="shared" si="24"/>
        <v>4645</v>
      </c>
      <c r="E77" s="111">
        <f t="shared" si="24"/>
        <v>1121</v>
      </c>
      <c r="F77" s="111">
        <f t="shared" si="24"/>
        <v>1121</v>
      </c>
      <c r="G77" s="111">
        <f t="shared" si="24"/>
        <v>736</v>
      </c>
      <c r="H77" s="111">
        <f t="shared" si="24"/>
        <v>736</v>
      </c>
      <c r="I77" s="111">
        <f t="shared" si="6"/>
        <v>16</v>
      </c>
      <c r="J77" s="112">
        <f t="shared" si="17"/>
        <v>66</v>
      </c>
    </row>
    <row r="78" spans="1:10" s="31" customFormat="1" ht="33.75">
      <c r="A78" s="1"/>
      <c r="B78" s="2" t="s">
        <v>26</v>
      </c>
      <c r="C78" s="79">
        <f aca="true" t="shared" si="25" ref="C78:H78">SUM(C79:C80)</f>
        <v>4626</v>
      </c>
      <c r="D78" s="79">
        <f t="shared" si="25"/>
        <v>4626</v>
      </c>
      <c r="E78" s="79">
        <f t="shared" si="25"/>
        <v>1117</v>
      </c>
      <c r="F78" s="79">
        <f t="shared" si="25"/>
        <v>1117</v>
      </c>
      <c r="G78" s="79">
        <f t="shared" si="25"/>
        <v>732</v>
      </c>
      <c r="H78" s="79">
        <f t="shared" si="25"/>
        <v>732</v>
      </c>
      <c r="I78" s="79">
        <f t="shared" si="6"/>
        <v>16</v>
      </c>
      <c r="J78" s="104">
        <f t="shared" si="17"/>
        <v>66</v>
      </c>
    </row>
    <row r="79" spans="1:10" ht="11.25">
      <c r="A79" s="7" t="s">
        <v>25</v>
      </c>
      <c r="B79" s="4" t="s">
        <v>3</v>
      </c>
      <c r="C79" s="98">
        <f>расчет!C78/1000</f>
        <v>3553</v>
      </c>
      <c r="D79" s="98">
        <f>C79</f>
        <v>3553</v>
      </c>
      <c r="E79" s="98">
        <f>расчет!E78/1000</f>
        <v>940</v>
      </c>
      <c r="F79" s="98">
        <f>E79</f>
        <v>940</v>
      </c>
      <c r="G79" s="98">
        <f>расчет!G78/1000</f>
        <v>589</v>
      </c>
      <c r="H79" s="105">
        <f>G79</f>
        <v>589</v>
      </c>
      <c r="I79" s="98">
        <f t="shared" si="6"/>
        <v>17</v>
      </c>
      <c r="J79" s="105">
        <f t="shared" si="17"/>
        <v>63</v>
      </c>
    </row>
    <row r="80" spans="1:10" ht="11.25">
      <c r="A80" s="7" t="s">
        <v>51</v>
      </c>
      <c r="B80" s="8" t="s">
        <v>5</v>
      </c>
      <c r="C80" s="99">
        <f>расчет!C79/1000</f>
        <v>1073</v>
      </c>
      <c r="D80" s="99">
        <f>C80</f>
        <v>1073</v>
      </c>
      <c r="E80" s="99">
        <f>расчет!E79/1000</f>
        <v>177</v>
      </c>
      <c r="F80" s="99">
        <f>E80</f>
        <v>177</v>
      </c>
      <c r="G80" s="99">
        <f>расчет!G79/1000</f>
        <v>143</v>
      </c>
      <c r="H80" s="99">
        <f>G80</f>
        <v>143</v>
      </c>
      <c r="I80" s="99">
        <f t="shared" si="6"/>
        <v>13</v>
      </c>
      <c r="J80" s="110">
        <f t="shared" si="17"/>
        <v>81</v>
      </c>
    </row>
    <row r="81" spans="1:10" s="31" customFormat="1" ht="33.75">
      <c r="A81" s="9"/>
      <c r="B81" s="2" t="s">
        <v>28</v>
      </c>
      <c r="C81" s="79">
        <f aca="true" t="shared" si="26" ref="C81:H81">SUM(C82)</f>
        <v>19</v>
      </c>
      <c r="D81" s="79">
        <f t="shared" si="26"/>
        <v>19</v>
      </c>
      <c r="E81" s="79">
        <f t="shared" si="26"/>
        <v>4</v>
      </c>
      <c r="F81" s="79">
        <f t="shared" si="26"/>
        <v>4</v>
      </c>
      <c r="G81" s="79">
        <f t="shared" si="26"/>
        <v>4</v>
      </c>
      <c r="H81" s="79">
        <f t="shared" si="26"/>
        <v>4</v>
      </c>
      <c r="I81" s="79">
        <f t="shared" si="6"/>
        <v>21</v>
      </c>
      <c r="J81" s="104">
        <f t="shared" si="17"/>
        <v>100</v>
      </c>
    </row>
    <row r="82" spans="1:10" ht="11.25">
      <c r="A82" s="7" t="s">
        <v>29</v>
      </c>
      <c r="B82" s="8" t="s">
        <v>4</v>
      </c>
      <c r="C82" s="99">
        <f>расчет!C81/1000</f>
        <v>19</v>
      </c>
      <c r="D82" s="99">
        <f>C82</f>
        <v>19</v>
      </c>
      <c r="E82" s="99">
        <f>расчет!E81/1000</f>
        <v>4</v>
      </c>
      <c r="F82" s="99">
        <f>E82</f>
        <v>4</v>
      </c>
      <c r="G82" s="99">
        <f>расчет!G81/1000</f>
        <v>4</v>
      </c>
      <c r="H82" s="110">
        <f>G82</f>
        <v>4</v>
      </c>
      <c r="I82" s="99">
        <f t="shared" si="6"/>
        <v>21</v>
      </c>
      <c r="J82" s="110">
        <f t="shared" si="17"/>
        <v>100</v>
      </c>
    </row>
    <row r="83" spans="1:10" ht="45">
      <c r="A83" s="68"/>
      <c r="B83" s="73" t="s">
        <v>61</v>
      </c>
      <c r="C83" s="111">
        <f aca="true" t="shared" si="27" ref="C83:H83">C84+C87</f>
        <v>1611</v>
      </c>
      <c r="D83" s="111">
        <f t="shared" si="27"/>
        <v>1611</v>
      </c>
      <c r="E83" s="111">
        <f t="shared" si="27"/>
        <v>318</v>
      </c>
      <c r="F83" s="111">
        <f t="shared" si="27"/>
        <v>318</v>
      </c>
      <c r="G83" s="111">
        <f t="shared" si="27"/>
        <v>262</v>
      </c>
      <c r="H83" s="111">
        <f t="shared" si="27"/>
        <v>262</v>
      </c>
      <c r="I83" s="111">
        <f t="shared" si="6"/>
        <v>16</v>
      </c>
      <c r="J83" s="112">
        <f aca="true" t="shared" si="28" ref="J83:J113">G83/E83*100</f>
        <v>82</v>
      </c>
    </row>
    <row r="84" spans="1:10" s="31" customFormat="1" ht="33.75">
      <c r="A84" s="1"/>
      <c r="B84" s="2" t="s">
        <v>26</v>
      </c>
      <c r="C84" s="79">
        <f aca="true" t="shared" si="29" ref="C84:H84">SUM(C85:C86)</f>
        <v>1611</v>
      </c>
      <c r="D84" s="79">
        <f t="shared" si="29"/>
        <v>1611</v>
      </c>
      <c r="E84" s="79">
        <f t="shared" si="29"/>
        <v>318</v>
      </c>
      <c r="F84" s="79">
        <f t="shared" si="29"/>
        <v>318</v>
      </c>
      <c r="G84" s="79">
        <f t="shared" si="29"/>
        <v>262</v>
      </c>
      <c r="H84" s="79">
        <f t="shared" si="29"/>
        <v>262</v>
      </c>
      <c r="I84" s="79">
        <f t="shared" si="6"/>
        <v>16</v>
      </c>
      <c r="J84" s="104">
        <f t="shared" si="28"/>
        <v>82</v>
      </c>
    </row>
    <row r="85" spans="1:10" ht="11.25">
      <c r="A85" s="7" t="s">
        <v>25</v>
      </c>
      <c r="B85" s="4" t="s">
        <v>3</v>
      </c>
      <c r="C85" s="98">
        <f>расчет!C84/1000</f>
        <v>1237</v>
      </c>
      <c r="D85" s="98">
        <f>C85</f>
        <v>1237</v>
      </c>
      <c r="E85" s="98">
        <f>расчет!E84/1000</f>
        <v>250</v>
      </c>
      <c r="F85" s="98">
        <f>E85</f>
        <v>250</v>
      </c>
      <c r="G85" s="98">
        <f>расчет!G84/1000</f>
        <v>211</v>
      </c>
      <c r="H85" s="105">
        <f>G85</f>
        <v>211</v>
      </c>
      <c r="I85" s="98">
        <f aca="true" t="shared" si="30" ref="I85:J113">G85/C85*100</f>
        <v>17</v>
      </c>
      <c r="J85" s="105">
        <f t="shared" si="28"/>
        <v>84</v>
      </c>
    </row>
    <row r="86" spans="1:10" ht="11.25">
      <c r="A86" s="7" t="s">
        <v>51</v>
      </c>
      <c r="B86" s="8" t="s">
        <v>5</v>
      </c>
      <c r="C86" s="99">
        <f>расчет!C85/1000</f>
        <v>374</v>
      </c>
      <c r="D86" s="99">
        <f>C86</f>
        <v>374</v>
      </c>
      <c r="E86" s="99">
        <f>расчет!E85/1000</f>
        <v>68</v>
      </c>
      <c r="F86" s="99">
        <f>E86</f>
        <v>68</v>
      </c>
      <c r="G86" s="99">
        <f>расчет!G85/1000</f>
        <v>51</v>
      </c>
      <c r="H86" s="99">
        <f>G86</f>
        <v>51</v>
      </c>
      <c r="I86" s="99">
        <f t="shared" si="30"/>
        <v>14</v>
      </c>
      <c r="J86" s="110">
        <f t="shared" si="28"/>
        <v>75</v>
      </c>
    </row>
    <row r="87" spans="1:10" s="31" customFormat="1" ht="33.75">
      <c r="A87" s="9"/>
      <c r="B87" s="13" t="s">
        <v>28</v>
      </c>
      <c r="C87" s="116">
        <f aca="true" t="shared" si="31" ref="C87:H87">SUM(C88)</f>
        <v>0</v>
      </c>
      <c r="D87" s="116">
        <f t="shared" si="31"/>
        <v>0</v>
      </c>
      <c r="E87" s="116">
        <f t="shared" si="31"/>
        <v>0</v>
      </c>
      <c r="F87" s="116">
        <f t="shared" si="31"/>
        <v>0</v>
      </c>
      <c r="G87" s="116">
        <f t="shared" si="31"/>
        <v>0</v>
      </c>
      <c r="H87" s="116">
        <f t="shared" si="31"/>
        <v>0</v>
      </c>
      <c r="I87" s="113">
        <v>0</v>
      </c>
      <c r="J87" s="104">
        <v>0</v>
      </c>
    </row>
    <row r="88" spans="1:10" ht="12" thickBot="1">
      <c r="A88" s="7" t="s">
        <v>29</v>
      </c>
      <c r="B88" s="14" t="s">
        <v>4</v>
      </c>
      <c r="C88" s="117">
        <f>расчет!C87/1000</f>
        <v>0</v>
      </c>
      <c r="D88" s="117">
        <v>0</v>
      </c>
      <c r="E88" s="99">
        <f>расчет!E87/1000</f>
        <v>0</v>
      </c>
      <c r="F88" s="99">
        <f>E88</f>
        <v>0</v>
      </c>
      <c r="G88" s="118">
        <f>расчет!G87/1000</f>
        <v>0</v>
      </c>
      <c r="H88" s="99">
        <f>G88</f>
        <v>0</v>
      </c>
      <c r="I88" s="99">
        <v>0</v>
      </c>
      <c r="J88" s="110">
        <v>0</v>
      </c>
    </row>
    <row r="89" spans="1:10" s="31" customFormat="1" ht="11.25" hidden="1">
      <c r="A89" s="9" t="s">
        <v>40</v>
      </c>
      <c r="B89" s="2" t="s">
        <v>41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 t="e">
        <f t="shared" si="30"/>
        <v>#DIV/0!</v>
      </c>
      <c r="J89" s="104" t="e">
        <f t="shared" si="28"/>
        <v>#DIV/0!</v>
      </c>
    </row>
    <row r="90" spans="1:10" ht="22.5" hidden="1">
      <c r="A90" s="7" t="s">
        <v>43</v>
      </c>
      <c r="B90" s="11" t="s">
        <v>42</v>
      </c>
      <c r="C90" s="98"/>
      <c r="D90" s="98">
        <v>0</v>
      </c>
      <c r="E90" s="98">
        <v>0</v>
      </c>
      <c r="F90" s="98">
        <v>0</v>
      </c>
      <c r="G90" s="98"/>
      <c r="H90" s="105">
        <v>0</v>
      </c>
      <c r="I90" s="98" t="e">
        <f t="shared" si="30"/>
        <v>#DIV/0!</v>
      </c>
      <c r="J90" s="105" t="e">
        <f t="shared" si="28"/>
        <v>#DIV/0!</v>
      </c>
    </row>
    <row r="91" spans="1:10" ht="23.25" hidden="1" thickBot="1">
      <c r="A91" s="5" t="s">
        <v>44</v>
      </c>
      <c r="B91" s="12" t="s">
        <v>45</v>
      </c>
      <c r="C91" s="106"/>
      <c r="D91" s="106">
        <v>0</v>
      </c>
      <c r="E91" s="106">
        <v>0</v>
      </c>
      <c r="F91" s="106">
        <v>0</v>
      </c>
      <c r="G91" s="106">
        <v>0</v>
      </c>
      <c r="H91" s="115">
        <v>0</v>
      </c>
      <c r="I91" s="106" t="e">
        <f t="shared" si="30"/>
        <v>#DIV/0!</v>
      </c>
      <c r="J91" s="115" t="e">
        <f t="shared" si="28"/>
        <v>#DIV/0!</v>
      </c>
    </row>
    <row r="92" spans="1:10" ht="57" thickTop="1">
      <c r="A92" s="68"/>
      <c r="B92" s="73" t="s">
        <v>65</v>
      </c>
      <c r="C92" s="88">
        <f aca="true" t="shared" si="32" ref="C92:H92">C93</f>
        <v>2657</v>
      </c>
      <c r="D92" s="88">
        <f t="shared" si="32"/>
        <v>2657</v>
      </c>
      <c r="E92" s="88">
        <f t="shared" si="32"/>
        <v>610</v>
      </c>
      <c r="F92" s="88">
        <f t="shared" si="32"/>
        <v>610</v>
      </c>
      <c r="G92" s="88">
        <f t="shared" si="32"/>
        <v>448</v>
      </c>
      <c r="H92" s="88">
        <f t="shared" si="32"/>
        <v>448</v>
      </c>
      <c r="I92" s="88">
        <f t="shared" si="30"/>
        <v>17</v>
      </c>
      <c r="J92" s="109">
        <f t="shared" si="28"/>
        <v>73</v>
      </c>
    </row>
    <row r="93" spans="1:10" s="31" customFormat="1" ht="33.75">
      <c r="A93" s="1"/>
      <c r="B93" s="2" t="s">
        <v>26</v>
      </c>
      <c r="C93" s="79">
        <f aca="true" t="shared" si="33" ref="C93:H93">SUM(C94:C95)</f>
        <v>2657</v>
      </c>
      <c r="D93" s="79">
        <f t="shared" si="33"/>
        <v>2657</v>
      </c>
      <c r="E93" s="79">
        <f t="shared" si="33"/>
        <v>610</v>
      </c>
      <c r="F93" s="79">
        <f t="shared" si="33"/>
        <v>610</v>
      </c>
      <c r="G93" s="79">
        <f t="shared" si="33"/>
        <v>448</v>
      </c>
      <c r="H93" s="79">
        <f t="shared" si="33"/>
        <v>448</v>
      </c>
      <c r="I93" s="79">
        <f t="shared" si="30"/>
        <v>17</v>
      </c>
      <c r="J93" s="104">
        <f t="shared" si="28"/>
        <v>73</v>
      </c>
    </row>
    <row r="94" spans="1:10" ht="11.25">
      <c r="A94" s="7" t="s">
        <v>25</v>
      </c>
      <c r="B94" s="4" t="s">
        <v>3</v>
      </c>
      <c r="C94" s="98">
        <f>расчет!C93/1000</f>
        <v>2041</v>
      </c>
      <c r="D94" s="98">
        <f>C94</f>
        <v>2041</v>
      </c>
      <c r="E94" s="98">
        <f>расчет!E93/1000</f>
        <v>477</v>
      </c>
      <c r="F94" s="98">
        <f>E94</f>
        <v>477</v>
      </c>
      <c r="G94" s="98">
        <f>расчет!G93/1000</f>
        <v>356</v>
      </c>
      <c r="H94" s="105">
        <f>G94</f>
        <v>356</v>
      </c>
      <c r="I94" s="98">
        <f t="shared" si="30"/>
        <v>17</v>
      </c>
      <c r="J94" s="105">
        <f t="shared" si="28"/>
        <v>75</v>
      </c>
    </row>
    <row r="95" spans="1:10" ht="12" thickBot="1">
      <c r="A95" s="7" t="s">
        <v>51</v>
      </c>
      <c r="B95" s="8" t="s">
        <v>5</v>
      </c>
      <c r="C95" s="99">
        <f>расчет!C94/1000</f>
        <v>616</v>
      </c>
      <c r="D95" s="99">
        <f>C95</f>
        <v>616</v>
      </c>
      <c r="E95" s="99">
        <f>расчет!E94/1000</f>
        <v>133</v>
      </c>
      <c r="F95" s="99">
        <f>E95</f>
        <v>133</v>
      </c>
      <c r="G95" s="99">
        <f>расчет!G94/1000</f>
        <v>92</v>
      </c>
      <c r="H95" s="99">
        <f>G95</f>
        <v>92</v>
      </c>
      <c r="I95" s="99">
        <f t="shared" si="30"/>
        <v>15</v>
      </c>
      <c r="J95" s="110">
        <f t="shared" si="28"/>
        <v>69</v>
      </c>
    </row>
    <row r="96" spans="1:10" s="31" customFormat="1" ht="33.75" hidden="1">
      <c r="A96" s="9" t="s">
        <v>27</v>
      </c>
      <c r="B96" s="13" t="s">
        <v>28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3" t="e">
        <f t="shared" si="30"/>
        <v>#DIV/0!</v>
      </c>
      <c r="J96" s="113" t="e">
        <f t="shared" si="28"/>
        <v>#DIV/0!</v>
      </c>
    </row>
    <row r="97" spans="1:10" ht="11.25" hidden="1">
      <c r="A97" s="7" t="s">
        <v>29</v>
      </c>
      <c r="B97" s="14" t="s">
        <v>4</v>
      </c>
      <c r="C97" s="117"/>
      <c r="D97" s="99">
        <v>0</v>
      </c>
      <c r="E97" s="99">
        <v>0</v>
      </c>
      <c r="F97" s="99">
        <v>0</v>
      </c>
      <c r="G97" s="118"/>
      <c r="H97" s="99">
        <v>0</v>
      </c>
      <c r="I97" s="99" t="e">
        <f t="shared" si="30"/>
        <v>#DIV/0!</v>
      </c>
      <c r="J97" s="99" t="e">
        <f t="shared" si="28"/>
        <v>#DIV/0!</v>
      </c>
    </row>
    <row r="98" spans="1:10" s="31" customFormat="1" ht="11.25" hidden="1">
      <c r="A98" s="9" t="s">
        <v>40</v>
      </c>
      <c r="B98" s="2" t="s">
        <v>41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 t="e">
        <f t="shared" si="30"/>
        <v>#DIV/0!</v>
      </c>
      <c r="J98" s="104" t="e">
        <f t="shared" si="28"/>
        <v>#DIV/0!</v>
      </c>
    </row>
    <row r="99" spans="1:10" ht="25.5" customHeight="1" hidden="1">
      <c r="A99" s="7" t="s">
        <v>43</v>
      </c>
      <c r="B99" s="11" t="s">
        <v>42</v>
      </c>
      <c r="C99" s="98"/>
      <c r="D99" s="98">
        <v>0</v>
      </c>
      <c r="E99" s="98">
        <v>0</v>
      </c>
      <c r="F99" s="98">
        <v>0</v>
      </c>
      <c r="G99" s="98"/>
      <c r="H99" s="105">
        <v>0</v>
      </c>
      <c r="I99" s="98" t="e">
        <f t="shared" si="30"/>
        <v>#DIV/0!</v>
      </c>
      <c r="J99" s="105" t="e">
        <f t="shared" si="28"/>
        <v>#DIV/0!</v>
      </c>
    </row>
    <row r="100" spans="1:10" ht="23.25" hidden="1" thickBot="1">
      <c r="A100" s="5" t="s">
        <v>44</v>
      </c>
      <c r="B100" s="12" t="s">
        <v>45</v>
      </c>
      <c r="C100" s="106"/>
      <c r="D100" s="106">
        <v>0</v>
      </c>
      <c r="E100" s="106">
        <v>0</v>
      </c>
      <c r="F100" s="106">
        <v>0</v>
      </c>
      <c r="G100" s="106"/>
      <c r="H100" s="115">
        <v>0</v>
      </c>
      <c r="I100" s="106" t="e">
        <f t="shared" si="30"/>
        <v>#DIV/0!</v>
      </c>
      <c r="J100" s="115" t="e">
        <f t="shared" si="28"/>
        <v>#DIV/0!</v>
      </c>
    </row>
    <row r="101" spans="1:10" ht="57" thickTop="1">
      <c r="A101" s="68"/>
      <c r="B101" s="73" t="s">
        <v>63</v>
      </c>
      <c r="C101" s="88">
        <f aca="true" t="shared" si="34" ref="C101:H101">C102</f>
        <v>256</v>
      </c>
      <c r="D101" s="88">
        <f t="shared" si="34"/>
        <v>256</v>
      </c>
      <c r="E101" s="88">
        <f t="shared" si="34"/>
        <v>0</v>
      </c>
      <c r="F101" s="88">
        <f t="shared" si="34"/>
        <v>0</v>
      </c>
      <c r="G101" s="88">
        <f t="shared" si="34"/>
        <v>0</v>
      </c>
      <c r="H101" s="88">
        <f t="shared" si="34"/>
        <v>0</v>
      </c>
      <c r="I101" s="88">
        <f t="shared" si="30"/>
        <v>0</v>
      </c>
      <c r="J101" s="119">
        <f t="shared" si="30"/>
        <v>0</v>
      </c>
    </row>
    <row r="102" spans="1:10" s="31" customFormat="1" ht="33.75">
      <c r="A102" s="1"/>
      <c r="B102" s="2" t="s">
        <v>26</v>
      </c>
      <c r="C102" s="79">
        <f>SUM(C103:C104)+1</f>
        <v>256</v>
      </c>
      <c r="D102" s="79">
        <f>SUM(D103:D104)+1</f>
        <v>256</v>
      </c>
      <c r="E102" s="79">
        <f>SUM(E103:E104)</f>
        <v>0</v>
      </c>
      <c r="F102" s="79">
        <f>SUM(F103:F104)</f>
        <v>0</v>
      </c>
      <c r="G102" s="79">
        <f>SUM(G103:G104)</f>
        <v>0</v>
      </c>
      <c r="H102" s="79">
        <f>SUM(H103:H104)</f>
        <v>0</v>
      </c>
      <c r="I102" s="79">
        <f t="shared" si="30"/>
        <v>0</v>
      </c>
      <c r="J102" s="98">
        <f t="shared" si="30"/>
        <v>0</v>
      </c>
    </row>
    <row r="103" spans="1:10" ht="11.25">
      <c r="A103" s="7" t="s">
        <v>25</v>
      </c>
      <c r="B103" s="4" t="s">
        <v>3</v>
      </c>
      <c r="C103" s="98">
        <f>расчет!C102/1000</f>
        <v>196</v>
      </c>
      <c r="D103" s="98">
        <f>C103</f>
        <v>196</v>
      </c>
      <c r="E103" s="98">
        <f>расчет!E102/1000</f>
        <v>0</v>
      </c>
      <c r="F103" s="98">
        <f>E103</f>
        <v>0</v>
      </c>
      <c r="G103" s="98">
        <f>расчет!G102/1000</f>
        <v>0</v>
      </c>
      <c r="H103" s="105">
        <f>G103</f>
        <v>0</v>
      </c>
      <c r="I103" s="98">
        <f t="shared" si="30"/>
        <v>0</v>
      </c>
      <c r="J103" s="98">
        <f t="shared" si="30"/>
        <v>0</v>
      </c>
    </row>
    <row r="104" spans="1:13" ht="11.25">
      <c r="A104" s="7" t="s">
        <v>51</v>
      </c>
      <c r="B104" s="8" t="s">
        <v>5</v>
      </c>
      <c r="C104" s="99">
        <f>расчет!C103/1000</f>
        <v>59</v>
      </c>
      <c r="D104" s="99">
        <f>C104</f>
        <v>59</v>
      </c>
      <c r="E104" s="99">
        <f>расчет!E103/1000</f>
        <v>0</v>
      </c>
      <c r="F104" s="99">
        <f>E104</f>
        <v>0</v>
      </c>
      <c r="G104" s="99">
        <f>расчет!G103/1000</f>
        <v>0</v>
      </c>
      <c r="H104" s="99">
        <f>G104</f>
        <v>0</v>
      </c>
      <c r="I104" s="99">
        <f t="shared" si="30"/>
        <v>0</v>
      </c>
      <c r="J104" s="99">
        <f>H104/D104*100</f>
        <v>0</v>
      </c>
      <c r="K104" s="38" t="e">
        <f>I104/E104*100</f>
        <v>#DIV/0!</v>
      </c>
      <c r="L104" s="38" t="e">
        <f>J104/F104*100</f>
        <v>#DIV/0!</v>
      </c>
      <c r="M104" s="38" t="e">
        <f>K104/G104*100</f>
        <v>#DIV/0!</v>
      </c>
    </row>
    <row r="105" spans="1:10" ht="56.25">
      <c r="A105" s="68"/>
      <c r="B105" s="73" t="s">
        <v>64</v>
      </c>
      <c r="C105" s="111">
        <f aca="true" t="shared" si="35" ref="C105:H105">C106</f>
        <v>569</v>
      </c>
      <c r="D105" s="111">
        <f t="shared" si="35"/>
        <v>569</v>
      </c>
      <c r="E105" s="111">
        <f t="shared" si="35"/>
        <v>88</v>
      </c>
      <c r="F105" s="111">
        <f t="shared" si="35"/>
        <v>88</v>
      </c>
      <c r="G105" s="111">
        <f t="shared" si="35"/>
        <v>69</v>
      </c>
      <c r="H105" s="111">
        <f t="shared" si="35"/>
        <v>69</v>
      </c>
      <c r="I105" s="111">
        <f t="shared" si="30"/>
        <v>12</v>
      </c>
      <c r="J105" s="112">
        <f t="shared" si="28"/>
        <v>78</v>
      </c>
    </row>
    <row r="106" spans="1:10" s="31" customFormat="1" ht="33.75">
      <c r="A106" s="1"/>
      <c r="B106" s="2" t="s">
        <v>26</v>
      </c>
      <c r="C106" s="79">
        <f aca="true" t="shared" si="36" ref="C106:H106">SUM(C107:C108)</f>
        <v>569</v>
      </c>
      <c r="D106" s="79">
        <f t="shared" si="36"/>
        <v>569</v>
      </c>
      <c r="E106" s="79">
        <f t="shared" si="36"/>
        <v>88</v>
      </c>
      <c r="F106" s="79">
        <f t="shared" si="36"/>
        <v>88</v>
      </c>
      <c r="G106" s="79">
        <f t="shared" si="36"/>
        <v>69</v>
      </c>
      <c r="H106" s="79">
        <f t="shared" si="36"/>
        <v>69</v>
      </c>
      <c r="I106" s="79">
        <f t="shared" si="30"/>
        <v>12</v>
      </c>
      <c r="J106" s="104">
        <f t="shared" si="28"/>
        <v>78</v>
      </c>
    </row>
    <row r="107" spans="1:10" ht="11.25">
      <c r="A107" s="7" t="s">
        <v>25</v>
      </c>
      <c r="B107" s="4" t="s">
        <v>3</v>
      </c>
      <c r="C107" s="98">
        <f>расчет!C106/1000</f>
        <v>437</v>
      </c>
      <c r="D107" s="98">
        <f>C107</f>
        <v>437</v>
      </c>
      <c r="E107" s="98">
        <f>расчет!E106/1000</f>
        <v>70</v>
      </c>
      <c r="F107" s="98">
        <f>E107</f>
        <v>70</v>
      </c>
      <c r="G107" s="98">
        <f>расчет!G106/1000</f>
        <v>55</v>
      </c>
      <c r="H107" s="105">
        <f>G107</f>
        <v>55</v>
      </c>
      <c r="I107" s="98">
        <f t="shared" si="30"/>
        <v>13</v>
      </c>
      <c r="J107" s="105">
        <f t="shared" si="28"/>
        <v>79</v>
      </c>
    </row>
    <row r="108" spans="1:10" ht="12" thickBot="1">
      <c r="A108" s="5" t="s">
        <v>51</v>
      </c>
      <c r="B108" s="6" t="s">
        <v>5</v>
      </c>
      <c r="C108" s="106">
        <f>расчет!C107/1000</f>
        <v>132</v>
      </c>
      <c r="D108" s="106">
        <f>C108</f>
        <v>132</v>
      </c>
      <c r="E108" s="106">
        <f>расчет!E107/1000</f>
        <v>18</v>
      </c>
      <c r="F108" s="106">
        <f>E108</f>
        <v>18</v>
      </c>
      <c r="G108" s="106">
        <f>расчет!G107/1000</f>
        <v>14</v>
      </c>
      <c r="H108" s="106">
        <f>G108</f>
        <v>14</v>
      </c>
      <c r="I108" s="99">
        <f t="shared" si="30"/>
        <v>11</v>
      </c>
      <c r="J108" s="110">
        <f t="shared" si="28"/>
        <v>78</v>
      </c>
    </row>
    <row r="109" spans="1:13" s="54" customFormat="1" ht="24" thickBot="1" thickTop="1">
      <c r="A109" s="25"/>
      <c r="B109" s="26" t="s">
        <v>66</v>
      </c>
      <c r="C109" s="103">
        <f aca="true" t="shared" si="37" ref="C109:H109">C111</f>
        <v>181</v>
      </c>
      <c r="D109" s="103">
        <f t="shared" si="37"/>
        <v>0</v>
      </c>
      <c r="E109" s="103">
        <f t="shared" si="37"/>
        <v>70</v>
      </c>
      <c r="F109" s="103">
        <f t="shared" si="37"/>
        <v>0</v>
      </c>
      <c r="G109" s="103">
        <f t="shared" si="37"/>
        <v>0</v>
      </c>
      <c r="H109" s="103">
        <f t="shared" si="37"/>
        <v>0</v>
      </c>
      <c r="I109" s="103">
        <f t="shared" si="30"/>
        <v>0</v>
      </c>
      <c r="J109" s="120">
        <f>G109/E109*100</f>
        <v>0</v>
      </c>
      <c r="L109" s="61"/>
      <c r="M109" s="61"/>
    </row>
    <row r="110" spans="1:11" ht="23.25" hidden="1" thickTop="1">
      <c r="A110" s="17" t="s">
        <v>2</v>
      </c>
      <c r="B110" s="18" t="s">
        <v>21</v>
      </c>
      <c r="C110" s="98"/>
      <c r="D110" s="121"/>
      <c r="E110" s="121"/>
      <c r="F110" s="121"/>
      <c r="G110" s="122"/>
      <c r="H110" s="123"/>
      <c r="I110" s="98" t="e">
        <f t="shared" si="30"/>
        <v>#DIV/0!</v>
      </c>
      <c r="J110" s="121" t="e">
        <f t="shared" si="28"/>
        <v>#DIV/0!</v>
      </c>
      <c r="K110" s="52"/>
    </row>
    <row r="111" spans="1:10" s="31" customFormat="1" ht="34.5" thickTop="1">
      <c r="A111" s="9"/>
      <c r="B111" s="77" t="s">
        <v>67</v>
      </c>
      <c r="C111" s="124">
        <f>C112</f>
        <v>181</v>
      </c>
      <c r="D111" s="124">
        <f aca="true" t="shared" si="38" ref="D111:H112">D112</f>
        <v>0</v>
      </c>
      <c r="E111" s="124">
        <f>E112</f>
        <v>70</v>
      </c>
      <c r="F111" s="124">
        <f>F112</f>
        <v>0</v>
      </c>
      <c r="G111" s="124">
        <f t="shared" si="38"/>
        <v>0</v>
      </c>
      <c r="H111" s="124">
        <f t="shared" si="38"/>
        <v>0</v>
      </c>
      <c r="I111" s="124">
        <f t="shared" si="30"/>
        <v>0</v>
      </c>
      <c r="J111" s="125">
        <f t="shared" si="28"/>
        <v>0</v>
      </c>
    </row>
    <row r="112" spans="1:10" s="64" customFormat="1" ht="33.75">
      <c r="A112" s="63"/>
      <c r="B112" s="13" t="s">
        <v>28</v>
      </c>
      <c r="C112" s="126">
        <f>C113</f>
        <v>181</v>
      </c>
      <c r="D112" s="126">
        <f t="shared" si="38"/>
        <v>0</v>
      </c>
      <c r="E112" s="126">
        <f>E113</f>
        <v>70</v>
      </c>
      <c r="F112" s="126">
        <f>F113</f>
        <v>0</v>
      </c>
      <c r="G112" s="126">
        <f t="shared" si="38"/>
        <v>0</v>
      </c>
      <c r="H112" s="126">
        <f t="shared" si="38"/>
        <v>0</v>
      </c>
      <c r="I112" s="126">
        <f t="shared" si="30"/>
        <v>0</v>
      </c>
      <c r="J112" s="127">
        <f t="shared" si="28"/>
        <v>0</v>
      </c>
    </row>
    <row r="113" spans="1:10" s="54" customFormat="1" ht="11.25">
      <c r="A113" s="65" t="s">
        <v>29</v>
      </c>
      <c r="B113" s="67" t="s">
        <v>4</v>
      </c>
      <c r="C113" s="128">
        <f>расчет!C112/1000</f>
        <v>181</v>
      </c>
      <c r="D113" s="128">
        <v>0</v>
      </c>
      <c r="E113" s="128">
        <f>расчет!E112/1000</f>
        <v>70</v>
      </c>
      <c r="F113" s="128">
        <v>0</v>
      </c>
      <c r="G113" s="128">
        <f>расчет!G112/1000</f>
        <v>0</v>
      </c>
      <c r="H113" s="129">
        <v>0</v>
      </c>
      <c r="I113" s="128">
        <f t="shared" si="30"/>
        <v>0</v>
      </c>
      <c r="J113" s="129">
        <f t="shared" si="28"/>
        <v>0</v>
      </c>
    </row>
    <row r="114" spans="1:10" ht="12" hidden="1" thickBot="1">
      <c r="A114" s="15" t="s">
        <v>46</v>
      </c>
      <c r="B114" s="16" t="s">
        <v>19</v>
      </c>
      <c r="C114" s="34">
        <v>556</v>
      </c>
      <c r="D114" s="49"/>
      <c r="E114" s="49"/>
      <c r="F114" s="49"/>
      <c r="G114" s="34"/>
      <c r="H114" s="49"/>
      <c r="I114" s="34">
        <f>G114/C114*100</f>
        <v>0</v>
      </c>
      <c r="J114" s="41"/>
    </row>
    <row r="115" spans="1:11" ht="12" hidden="1" thickBot="1">
      <c r="A115" s="19" t="s">
        <v>24</v>
      </c>
      <c r="B115" s="16" t="s">
        <v>23</v>
      </c>
      <c r="C115" s="44"/>
      <c r="D115" s="44"/>
      <c r="E115" s="44"/>
      <c r="F115" s="44"/>
      <c r="G115" s="44"/>
      <c r="H115" s="53"/>
      <c r="I115" s="44"/>
      <c r="J115" s="32"/>
      <c r="K115" s="52"/>
    </row>
    <row r="116" spans="3:8" ht="11.25">
      <c r="C116" s="24"/>
      <c r="D116" s="24"/>
      <c r="E116" s="24"/>
      <c r="F116" s="24"/>
      <c r="G116" s="24"/>
      <c r="H116" s="24"/>
    </row>
  </sheetData>
  <sheetProtection/>
  <mergeCells count="11">
    <mergeCell ref="E7:F7"/>
    <mergeCell ref="A5:J5"/>
    <mergeCell ref="A1:J1"/>
    <mergeCell ref="A2:J2"/>
    <mergeCell ref="A3:J3"/>
    <mergeCell ref="A4:J4"/>
    <mergeCell ref="A7:A8"/>
    <mergeCell ref="B7:B8"/>
    <mergeCell ref="C7:D7"/>
    <mergeCell ref="G7:H7"/>
    <mergeCell ref="I7:J7"/>
  </mergeCells>
  <printOptions/>
  <pageMargins left="0.5905511811023623" right="0" top="0.7874015748031497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1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O6" sqref="O6"/>
    </sheetView>
  </sheetViews>
  <sheetFormatPr defaultColWidth="9.00390625" defaultRowHeight="12.75" outlineLevelRow="1"/>
  <cols>
    <col min="1" max="1" width="6.75390625" style="20" customWidth="1"/>
    <col min="2" max="2" width="36.875" style="20" customWidth="1"/>
    <col min="3" max="3" width="12.75390625" style="20" customWidth="1"/>
    <col min="4" max="4" width="11.75390625" style="55" customWidth="1"/>
    <col min="5" max="5" width="12.75390625" style="55" customWidth="1"/>
    <col min="6" max="6" width="11.75390625" style="55" customWidth="1"/>
    <col min="7" max="7" width="12.75390625" style="20" customWidth="1"/>
    <col min="8" max="8" width="11.375" style="20" customWidth="1"/>
    <col min="9" max="9" width="9.75390625" style="20" customWidth="1"/>
    <col min="10" max="10" width="10.625" style="20" customWidth="1"/>
    <col min="11" max="11" width="14.00390625" style="20" hidden="1" customWidth="1"/>
    <col min="12" max="13" width="0" style="20" hidden="1" customWidth="1"/>
    <col min="14" max="16384" width="9.125" style="20" customWidth="1"/>
  </cols>
  <sheetData>
    <row r="1" spans="1:10" ht="18.7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6" t="s">
        <v>68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>
      <c r="A3" s="136" t="s">
        <v>69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>
      <c r="A4" s="134" t="s">
        <v>80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2" thickBot="1">
      <c r="A5" s="21"/>
      <c r="B5" s="21"/>
      <c r="C5" s="21"/>
      <c r="D5" s="22"/>
      <c r="E5" s="22"/>
      <c r="F5" s="22"/>
      <c r="G5" s="21"/>
      <c r="H5" s="21"/>
      <c r="I5" s="21"/>
      <c r="J5" s="21"/>
    </row>
    <row r="6" spans="1:10" ht="36.75" customHeight="1" thickTop="1">
      <c r="A6" s="137" t="s">
        <v>0</v>
      </c>
      <c r="B6" s="139" t="s">
        <v>15</v>
      </c>
      <c r="C6" s="139" t="s">
        <v>81</v>
      </c>
      <c r="D6" s="139"/>
      <c r="E6" s="139" t="s">
        <v>82</v>
      </c>
      <c r="F6" s="139"/>
      <c r="G6" s="139" t="s">
        <v>83</v>
      </c>
      <c r="H6" s="139"/>
      <c r="I6" s="141" t="s">
        <v>16</v>
      </c>
      <c r="J6" s="142"/>
    </row>
    <row r="7" spans="1:10" ht="45.75" thickBot="1">
      <c r="A7" s="138"/>
      <c r="B7" s="140"/>
      <c r="C7" s="83" t="s">
        <v>14</v>
      </c>
      <c r="D7" s="83" t="s">
        <v>13</v>
      </c>
      <c r="E7" s="83" t="s">
        <v>14</v>
      </c>
      <c r="F7" s="83" t="s">
        <v>13</v>
      </c>
      <c r="G7" s="83" t="s">
        <v>14</v>
      </c>
      <c r="H7" s="83" t="s">
        <v>13</v>
      </c>
      <c r="I7" s="83" t="s">
        <v>50</v>
      </c>
      <c r="J7" s="23" t="s">
        <v>17</v>
      </c>
    </row>
    <row r="8" spans="1:10" s="97" customFormat="1" ht="21" customHeight="1" thickBot="1" thickTop="1">
      <c r="A8" s="92"/>
      <c r="B8" s="93" t="s">
        <v>20</v>
      </c>
      <c r="C8" s="133">
        <f>C9+C14+C108</f>
        <v>526587922</v>
      </c>
      <c r="D8" s="94">
        <f>D9+D14+D108</f>
        <v>46660922</v>
      </c>
      <c r="E8" s="94">
        <f>E9+E14+E108</f>
        <v>98104150</v>
      </c>
      <c r="F8" s="94">
        <f>F9+F14</f>
        <v>9801000</v>
      </c>
      <c r="G8" s="94">
        <f>G9+G14+G108</f>
        <v>89304545</v>
      </c>
      <c r="H8" s="94">
        <f>H9+H14+H108</f>
        <v>7727424</v>
      </c>
      <c r="I8" s="95">
        <f aca="true" t="shared" si="0" ref="I8:I76">G8/C8*100</f>
        <v>17</v>
      </c>
      <c r="J8" s="96">
        <f aca="true" t="shared" si="1" ref="J8:J28">G8/E8*100</f>
        <v>91</v>
      </c>
    </row>
    <row r="9" spans="1:10" s="54" customFormat="1" ht="35.25" thickBot="1" thickTop="1">
      <c r="A9" s="25"/>
      <c r="B9" s="26" t="s">
        <v>52</v>
      </c>
      <c r="C9" s="27">
        <f>C10</f>
        <v>3983000</v>
      </c>
      <c r="D9" s="27">
        <f aca="true" t="shared" si="2" ref="D9:H10">D10</f>
        <v>0</v>
      </c>
      <c r="E9" s="27">
        <f>E10</f>
        <v>942000</v>
      </c>
      <c r="F9" s="27">
        <f>F10</f>
        <v>0</v>
      </c>
      <c r="G9" s="27">
        <f t="shared" si="2"/>
        <v>740332</v>
      </c>
      <c r="H9" s="27">
        <f t="shared" si="2"/>
        <v>0</v>
      </c>
      <c r="I9" s="27">
        <f t="shared" si="0"/>
        <v>19</v>
      </c>
      <c r="J9" s="27">
        <f t="shared" si="1"/>
        <v>79</v>
      </c>
    </row>
    <row r="10" spans="1:10" ht="23.25" thickTop="1">
      <c r="A10" s="28"/>
      <c r="B10" s="73" t="s">
        <v>85</v>
      </c>
      <c r="C10" s="84">
        <f>C11</f>
        <v>3983000</v>
      </c>
      <c r="D10" s="84">
        <f t="shared" si="2"/>
        <v>0</v>
      </c>
      <c r="E10" s="84">
        <f>E11</f>
        <v>942000</v>
      </c>
      <c r="F10" s="84">
        <f>F11</f>
        <v>0</v>
      </c>
      <c r="G10" s="84">
        <f t="shared" si="2"/>
        <v>740332</v>
      </c>
      <c r="H10" s="84">
        <f t="shared" si="2"/>
        <v>0</v>
      </c>
      <c r="I10" s="84">
        <f t="shared" si="0"/>
        <v>19</v>
      </c>
      <c r="J10" s="84">
        <f t="shared" si="1"/>
        <v>79</v>
      </c>
    </row>
    <row r="11" spans="1:10" s="31" customFormat="1" ht="33.75">
      <c r="A11" s="1"/>
      <c r="B11" s="2" t="s">
        <v>26</v>
      </c>
      <c r="C11" s="29">
        <f aca="true" t="shared" si="3" ref="C11:H11">SUM(C12:C13)</f>
        <v>3983000</v>
      </c>
      <c r="D11" s="29">
        <f t="shared" si="3"/>
        <v>0</v>
      </c>
      <c r="E11" s="29">
        <f t="shared" si="3"/>
        <v>942000</v>
      </c>
      <c r="F11" s="29">
        <f t="shared" si="3"/>
        <v>0</v>
      </c>
      <c r="G11" s="29">
        <f t="shared" si="3"/>
        <v>740332</v>
      </c>
      <c r="H11" s="29">
        <f t="shared" si="3"/>
        <v>0</v>
      </c>
      <c r="I11" s="29">
        <f t="shared" si="0"/>
        <v>19</v>
      </c>
      <c r="J11" s="30">
        <f t="shared" si="1"/>
        <v>79</v>
      </c>
    </row>
    <row r="12" spans="1:10" ht="11.25">
      <c r="A12" s="3" t="s">
        <v>25</v>
      </c>
      <c r="B12" s="4" t="s">
        <v>18</v>
      </c>
      <c r="C12" s="70">
        <v>3059000</v>
      </c>
      <c r="D12" s="32">
        <v>0</v>
      </c>
      <c r="E12" s="70">
        <v>748615</v>
      </c>
      <c r="F12" s="32">
        <v>0</v>
      </c>
      <c r="G12" s="70">
        <v>590189</v>
      </c>
      <c r="H12" s="33">
        <v>0</v>
      </c>
      <c r="I12" s="32">
        <f t="shared" si="0"/>
        <v>19</v>
      </c>
      <c r="J12" s="32">
        <f t="shared" si="1"/>
        <v>79</v>
      </c>
    </row>
    <row r="13" spans="1:10" ht="12" thickBot="1">
      <c r="A13" s="5" t="s">
        <v>51</v>
      </c>
      <c r="B13" s="6" t="s">
        <v>12</v>
      </c>
      <c r="C13" s="71">
        <v>924000</v>
      </c>
      <c r="D13" s="34">
        <v>0</v>
      </c>
      <c r="E13" s="71">
        <v>193385</v>
      </c>
      <c r="F13" s="34">
        <v>0</v>
      </c>
      <c r="G13" s="71">
        <v>150143</v>
      </c>
      <c r="H13" s="34">
        <v>0</v>
      </c>
      <c r="I13" s="32">
        <f t="shared" si="0"/>
        <v>16</v>
      </c>
      <c r="J13" s="34">
        <f t="shared" si="1"/>
        <v>78</v>
      </c>
    </row>
    <row r="14" spans="1:13" s="54" customFormat="1" ht="24" thickBot="1" thickTop="1">
      <c r="A14" s="35"/>
      <c r="B14" s="56" t="s">
        <v>54</v>
      </c>
      <c r="C14" s="36">
        <f aca="true" t="shared" si="4" ref="C14:H14">C15+C46+C50+C70+C76+C82+C91+C100+C104</f>
        <v>522423922</v>
      </c>
      <c r="D14" s="36">
        <f t="shared" si="4"/>
        <v>46660922</v>
      </c>
      <c r="E14" s="36">
        <f t="shared" si="4"/>
        <v>97092150</v>
      </c>
      <c r="F14" s="36">
        <f t="shared" si="4"/>
        <v>9801000</v>
      </c>
      <c r="G14" s="36">
        <f t="shared" si="4"/>
        <v>88564213</v>
      </c>
      <c r="H14" s="36">
        <f t="shared" si="4"/>
        <v>7727424</v>
      </c>
      <c r="I14" s="36">
        <f t="shared" si="0"/>
        <v>17</v>
      </c>
      <c r="J14" s="37">
        <f t="shared" si="1"/>
        <v>91</v>
      </c>
      <c r="L14" s="61"/>
      <c r="M14" s="61"/>
    </row>
    <row r="15" spans="1:13" ht="23.25" thickTop="1">
      <c r="A15" s="82"/>
      <c r="B15" s="78" t="s">
        <v>86</v>
      </c>
      <c r="C15" s="84">
        <f aca="true" t="shared" si="5" ref="C15:H15">C16+C19+C21+C32+C42</f>
        <v>475763000</v>
      </c>
      <c r="D15" s="84">
        <f t="shared" si="5"/>
        <v>0</v>
      </c>
      <c r="E15" s="84">
        <f t="shared" si="5"/>
        <v>87291150</v>
      </c>
      <c r="F15" s="84">
        <f t="shared" si="5"/>
        <v>0</v>
      </c>
      <c r="G15" s="84">
        <f t="shared" si="5"/>
        <v>80836789</v>
      </c>
      <c r="H15" s="84">
        <f t="shared" si="5"/>
        <v>0</v>
      </c>
      <c r="I15" s="84">
        <f t="shared" si="0"/>
        <v>17</v>
      </c>
      <c r="J15" s="85">
        <f t="shared" si="1"/>
        <v>93</v>
      </c>
      <c r="L15" s="24"/>
      <c r="M15" s="24"/>
    </row>
    <row r="16" spans="1:10" s="31" customFormat="1" ht="33.75">
      <c r="A16" s="1"/>
      <c r="B16" s="2" t="s">
        <v>26</v>
      </c>
      <c r="C16" s="29">
        <f aca="true" t="shared" si="6" ref="C16:H16">SUM(C17:C18)</f>
        <v>471908000</v>
      </c>
      <c r="D16" s="29">
        <f t="shared" si="6"/>
        <v>0</v>
      </c>
      <c r="E16" s="29">
        <f t="shared" si="6"/>
        <v>86146274</v>
      </c>
      <c r="F16" s="29">
        <f t="shared" si="6"/>
        <v>0</v>
      </c>
      <c r="G16" s="29">
        <f t="shared" si="6"/>
        <v>79911959</v>
      </c>
      <c r="H16" s="29">
        <f t="shared" si="6"/>
        <v>0</v>
      </c>
      <c r="I16" s="29">
        <f t="shared" si="0"/>
        <v>17</v>
      </c>
      <c r="J16" s="30">
        <f t="shared" si="1"/>
        <v>93</v>
      </c>
    </row>
    <row r="17" spans="1:10" ht="11.25">
      <c r="A17" s="7" t="s">
        <v>25</v>
      </c>
      <c r="B17" s="4" t="s">
        <v>3</v>
      </c>
      <c r="C17" s="70">
        <v>362772000</v>
      </c>
      <c r="D17" s="32">
        <v>0</v>
      </c>
      <c r="E17" s="70">
        <f>68979683.2+72900</f>
        <v>69052583</v>
      </c>
      <c r="F17" s="32">
        <v>0</v>
      </c>
      <c r="G17" s="70">
        <f>63903731+72309.81</f>
        <v>63976041</v>
      </c>
      <c r="H17" s="33">
        <v>0</v>
      </c>
      <c r="I17" s="32">
        <f t="shared" si="0"/>
        <v>18</v>
      </c>
      <c r="J17" s="33">
        <f t="shared" si="1"/>
        <v>93</v>
      </c>
    </row>
    <row r="18" spans="1:10" ht="11.25">
      <c r="A18" s="7" t="s">
        <v>51</v>
      </c>
      <c r="B18" s="8" t="s">
        <v>5</v>
      </c>
      <c r="C18" s="72">
        <v>109136000</v>
      </c>
      <c r="D18" s="38">
        <v>0</v>
      </c>
      <c r="E18" s="72">
        <f>17073991+19700</f>
        <v>17093691</v>
      </c>
      <c r="F18" s="38">
        <v>0</v>
      </c>
      <c r="G18" s="72">
        <f>15919945.48+15972.44</f>
        <v>15935918</v>
      </c>
      <c r="H18" s="38">
        <v>0</v>
      </c>
      <c r="I18" s="38">
        <f t="shared" si="0"/>
        <v>15</v>
      </c>
      <c r="J18" s="39">
        <f t="shared" si="1"/>
        <v>93</v>
      </c>
    </row>
    <row r="19" spans="1:10" s="31" customFormat="1" ht="33.75">
      <c r="A19" s="9"/>
      <c r="B19" s="2" t="s">
        <v>28</v>
      </c>
      <c r="C19" s="29">
        <f aca="true" t="shared" si="7" ref="C19:H19">C20</f>
        <v>3529000</v>
      </c>
      <c r="D19" s="29">
        <f t="shared" si="7"/>
        <v>0</v>
      </c>
      <c r="E19" s="29">
        <f t="shared" si="7"/>
        <v>877900</v>
      </c>
      <c r="F19" s="29">
        <f t="shared" si="7"/>
        <v>0</v>
      </c>
      <c r="G19" s="29">
        <f t="shared" si="7"/>
        <v>690709</v>
      </c>
      <c r="H19" s="29">
        <f t="shared" si="7"/>
        <v>0</v>
      </c>
      <c r="I19" s="29">
        <f t="shared" si="0"/>
        <v>20</v>
      </c>
      <c r="J19" s="30">
        <f t="shared" si="1"/>
        <v>79</v>
      </c>
    </row>
    <row r="20" spans="1:10" ht="11.25">
      <c r="A20" s="7" t="s">
        <v>29</v>
      </c>
      <c r="B20" s="8" t="s">
        <v>4</v>
      </c>
      <c r="C20" s="70">
        <v>3529000</v>
      </c>
      <c r="D20" s="32">
        <v>0</v>
      </c>
      <c r="E20" s="70">
        <f>689300+188600</f>
        <v>877900</v>
      </c>
      <c r="F20" s="32">
        <v>0</v>
      </c>
      <c r="G20" s="70">
        <f>512684.99+178024.19</f>
        <v>690709</v>
      </c>
      <c r="H20" s="33">
        <v>0</v>
      </c>
      <c r="I20" s="32">
        <f t="shared" si="0"/>
        <v>20</v>
      </c>
      <c r="J20" s="33">
        <f t="shared" si="1"/>
        <v>79</v>
      </c>
    </row>
    <row r="21" spans="1:10" s="31" customFormat="1" ht="22.5">
      <c r="A21" s="9" t="s">
        <v>33</v>
      </c>
      <c r="B21" s="2" t="s">
        <v>32</v>
      </c>
      <c r="C21" s="29">
        <f aca="true" t="shared" si="8" ref="C21:H21">SUM(C29:C30)</f>
        <v>12000</v>
      </c>
      <c r="D21" s="29">
        <f t="shared" si="8"/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0"/>
        <v>0</v>
      </c>
      <c r="J21" s="30">
        <v>0</v>
      </c>
    </row>
    <row r="22" spans="1:10" ht="11.25" hidden="1">
      <c r="A22" s="7" t="s">
        <v>34</v>
      </c>
      <c r="B22" s="8" t="s">
        <v>6</v>
      </c>
      <c r="C22" s="32"/>
      <c r="D22" s="32"/>
      <c r="E22" s="32"/>
      <c r="F22" s="32"/>
      <c r="G22" s="32"/>
      <c r="H22" s="33"/>
      <c r="I22" s="32" t="e">
        <f t="shared" si="0"/>
        <v>#DIV/0!</v>
      </c>
      <c r="J22" s="33" t="e">
        <f t="shared" si="1"/>
        <v>#DIV/0!</v>
      </c>
    </row>
    <row r="23" spans="1:10" ht="11.25" hidden="1">
      <c r="A23" s="7" t="s">
        <v>35</v>
      </c>
      <c r="B23" s="8" t="s">
        <v>11</v>
      </c>
      <c r="C23" s="32">
        <v>0</v>
      </c>
      <c r="D23" s="32">
        <v>0</v>
      </c>
      <c r="E23" s="32"/>
      <c r="F23" s="32"/>
      <c r="G23" s="32">
        <v>0</v>
      </c>
      <c r="H23" s="32"/>
      <c r="I23" s="32" t="e">
        <f t="shared" si="0"/>
        <v>#DIV/0!</v>
      </c>
      <c r="J23" s="33" t="e">
        <f t="shared" si="1"/>
        <v>#DIV/0!</v>
      </c>
    </row>
    <row r="24" spans="1:10" ht="11.25" hidden="1">
      <c r="A24" s="40"/>
      <c r="B24" s="8" t="s">
        <v>36</v>
      </c>
      <c r="C24" s="32"/>
      <c r="D24" s="32"/>
      <c r="E24" s="32"/>
      <c r="F24" s="32"/>
      <c r="G24" s="32"/>
      <c r="H24" s="33"/>
      <c r="I24" s="32" t="e">
        <f t="shared" si="0"/>
        <v>#DIV/0!</v>
      </c>
      <c r="J24" s="33" t="e">
        <f t="shared" si="1"/>
        <v>#DIV/0!</v>
      </c>
    </row>
    <row r="25" spans="1:10" ht="11.25" hidden="1">
      <c r="A25" s="40"/>
      <c r="B25" s="8" t="s">
        <v>37</v>
      </c>
      <c r="C25" s="32"/>
      <c r="D25" s="32"/>
      <c r="E25" s="32"/>
      <c r="F25" s="32"/>
      <c r="G25" s="32"/>
      <c r="H25" s="33"/>
      <c r="I25" s="32" t="e">
        <f t="shared" si="0"/>
        <v>#DIV/0!</v>
      </c>
      <c r="J25" s="33" t="e">
        <f t="shared" si="1"/>
        <v>#DIV/0!</v>
      </c>
    </row>
    <row r="26" spans="1:10" ht="11.25" hidden="1">
      <c r="A26" s="40"/>
      <c r="B26" s="8" t="s">
        <v>38</v>
      </c>
      <c r="C26" s="32"/>
      <c r="D26" s="32"/>
      <c r="E26" s="32"/>
      <c r="F26" s="32"/>
      <c r="G26" s="32"/>
      <c r="H26" s="32"/>
      <c r="I26" s="32" t="e">
        <f t="shared" si="0"/>
        <v>#DIV/0!</v>
      </c>
      <c r="J26" s="33" t="e">
        <f t="shared" si="1"/>
        <v>#DIV/0!</v>
      </c>
    </row>
    <row r="27" spans="1:10" ht="11.25" hidden="1">
      <c r="A27" s="40"/>
      <c r="B27" s="8" t="s">
        <v>39</v>
      </c>
      <c r="C27" s="32"/>
      <c r="D27" s="32"/>
      <c r="E27" s="32"/>
      <c r="F27" s="32"/>
      <c r="G27" s="32"/>
      <c r="H27" s="32"/>
      <c r="I27" s="32" t="e">
        <f t="shared" si="0"/>
        <v>#DIV/0!</v>
      </c>
      <c r="J27" s="33" t="e">
        <f t="shared" si="1"/>
        <v>#DIV/0!</v>
      </c>
    </row>
    <row r="28" spans="1:10" ht="11.25" hidden="1">
      <c r="A28" s="7" t="s">
        <v>48</v>
      </c>
      <c r="B28" s="8" t="s">
        <v>8</v>
      </c>
      <c r="C28" s="32"/>
      <c r="D28" s="32"/>
      <c r="E28" s="32"/>
      <c r="F28" s="32"/>
      <c r="G28" s="32"/>
      <c r="H28" s="33"/>
      <c r="I28" s="32" t="e">
        <f t="shared" si="0"/>
        <v>#DIV/0!</v>
      </c>
      <c r="J28" s="33" t="e">
        <f t="shared" si="1"/>
        <v>#DIV/0!</v>
      </c>
    </row>
    <row r="29" spans="1:10" ht="11.25">
      <c r="A29" s="7" t="s">
        <v>46</v>
      </c>
      <c r="B29" s="10" t="s">
        <v>9</v>
      </c>
      <c r="C29" s="70">
        <v>12000</v>
      </c>
      <c r="D29" s="32">
        <v>0</v>
      </c>
      <c r="E29" s="70">
        <v>0</v>
      </c>
      <c r="F29" s="32">
        <v>0</v>
      </c>
      <c r="G29" s="70">
        <v>0</v>
      </c>
      <c r="H29" s="33">
        <v>0</v>
      </c>
      <c r="I29" s="32">
        <f t="shared" si="0"/>
        <v>0</v>
      </c>
      <c r="J29" s="33">
        <v>0</v>
      </c>
    </row>
    <row r="30" spans="1:10" ht="11.25">
      <c r="A30" s="7" t="s">
        <v>47</v>
      </c>
      <c r="B30" s="11" t="s">
        <v>1</v>
      </c>
      <c r="C30" s="70">
        <v>0</v>
      </c>
      <c r="D30" s="32">
        <v>0</v>
      </c>
      <c r="E30" s="70">
        <v>0</v>
      </c>
      <c r="F30" s="32">
        <v>0</v>
      </c>
      <c r="G30" s="70">
        <v>0</v>
      </c>
      <c r="H30" s="33">
        <v>0</v>
      </c>
      <c r="I30" s="29">
        <v>0</v>
      </c>
      <c r="J30" s="33">
        <v>0</v>
      </c>
    </row>
    <row r="31" spans="1:11" ht="11.25" hidden="1">
      <c r="A31" s="7" t="s">
        <v>49</v>
      </c>
      <c r="B31" s="11" t="s">
        <v>10</v>
      </c>
      <c r="C31" s="38"/>
      <c r="D31" s="38"/>
      <c r="E31" s="38"/>
      <c r="F31" s="38"/>
      <c r="G31" s="38"/>
      <c r="H31" s="39"/>
      <c r="I31" s="38" t="e">
        <f t="shared" si="0"/>
        <v>#DIV/0!</v>
      </c>
      <c r="J31" s="38" t="e">
        <f aca="true" t="shared" si="9" ref="J31:J40">G31/E31*100</f>
        <v>#DIV/0!</v>
      </c>
      <c r="K31" s="20" t="s">
        <v>22</v>
      </c>
    </row>
    <row r="32" spans="1:10" s="31" customFormat="1" ht="33.75">
      <c r="A32" s="9"/>
      <c r="B32" s="2" t="s">
        <v>57</v>
      </c>
      <c r="C32" s="29">
        <f aca="true" t="shared" si="10" ref="C32:H32">SUM(C40:C41)</f>
        <v>306000</v>
      </c>
      <c r="D32" s="29">
        <f t="shared" si="10"/>
        <v>0</v>
      </c>
      <c r="E32" s="29">
        <f t="shared" si="10"/>
        <v>266326</v>
      </c>
      <c r="F32" s="29">
        <f t="shared" si="10"/>
        <v>0</v>
      </c>
      <c r="G32" s="29">
        <f t="shared" si="10"/>
        <v>233885</v>
      </c>
      <c r="H32" s="29">
        <f t="shared" si="10"/>
        <v>0</v>
      </c>
      <c r="I32" s="29">
        <f t="shared" si="0"/>
        <v>76</v>
      </c>
      <c r="J32" s="30">
        <f t="shared" si="9"/>
        <v>88</v>
      </c>
    </row>
    <row r="33" spans="1:10" ht="11.25" hidden="1">
      <c r="A33" s="7" t="s">
        <v>34</v>
      </c>
      <c r="B33" s="8" t="s">
        <v>6</v>
      </c>
      <c r="C33" s="32"/>
      <c r="D33" s="32"/>
      <c r="E33" s="32"/>
      <c r="F33" s="32"/>
      <c r="G33" s="32"/>
      <c r="H33" s="33"/>
      <c r="I33" s="32" t="e">
        <f t="shared" si="0"/>
        <v>#DIV/0!</v>
      </c>
      <c r="J33" s="33" t="e">
        <f t="shared" si="9"/>
        <v>#DIV/0!</v>
      </c>
    </row>
    <row r="34" spans="1:10" ht="11.25" hidden="1">
      <c r="A34" s="7" t="s">
        <v>35</v>
      </c>
      <c r="B34" s="8" t="s">
        <v>11</v>
      </c>
      <c r="C34" s="32">
        <v>0</v>
      </c>
      <c r="D34" s="32">
        <v>0</v>
      </c>
      <c r="E34" s="32"/>
      <c r="F34" s="32"/>
      <c r="G34" s="32">
        <v>0</v>
      </c>
      <c r="H34" s="32"/>
      <c r="I34" s="32" t="e">
        <f t="shared" si="0"/>
        <v>#DIV/0!</v>
      </c>
      <c r="J34" s="33" t="e">
        <f t="shared" si="9"/>
        <v>#DIV/0!</v>
      </c>
    </row>
    <row r="35" spans="1:10" ht="11.25" hidden="1">
      <c r="A35" s="40"/>
      <c r="B35" s="8" t="s">
        <v>36</v>
      </c>
      <c r="C35" s="32"/>
      <c r="D35" s="32"/>
      <c r="E35" s="32"/>
      <c r="F35" s="32"/>
      <c r="G35" s="32"/>
      <c r="H35" s="33"/>
      <c r="I35" s="32" t="e">
        <f t="shared" si="0"/>
        <v>#DIV/0!</v>
      </c>
      <c r="J35" s="33" t="e">
        <f t="shared" si="9"/>
        <v>#DIV/0!</v>
      </c>
    </row>
    <row r="36" spans="1:10" ht="11.25" hidden="1">
      <c r="A36" s="40"/>
      <c r="B36" s="8" t="s">
        <v>37</v>
      </c>
      <c r="C36" s="32"/>
      <c r="D36" s="32"/>
      <c r="E36" s="32"/>
      <c r="F36" s="32"/>
      <c r="G36" s="32"/>
      <c r="H36" s="33"/>
      <c r="I36" s="32" t="e">
        <f t="shared" si="0"/>
        <v>#DIV/0!</v>
      </c>
      <c r="J36" s="33" t="e">
        <f t="shared" si="9"/>
        <v>#DIV/0!</v>
      </c>
    </row>
    <row r="37" spans="1:10" ht="11.25" hidden="1">
      <c r="A37" s="40"/>
      <c r="B37" s="8" t="s">
        <v>38</v>
      </c>
      <c r="C37" s="32"/>
      <c r="D37" s="32"/>
      <c r="E37" s="32"/>
      <c r="F37" s="32"/>
      <c r="G37" s="32"/>
      <c r="H37" s="32"/>
      <c r="I37" s="32" t="e">
        <f t="shared" si="0"/>
        <v>#DIV/0!</v>
      </c>
      <c r="J37" s="33" t="e">
        <f t="shared" si="9"/>
        <v>#DIV/0!</v>
      </c>
    </row>
    <row r="38" spans="1:10" ht="11.25" hidden="1">
      <c r="A38" s="40"/>
      <c r="B38" s="8" t="s">
        <v>39</v>
      </c>
      <c r="C38" s="32"/>
      <c r="D38" s="32"/>
      <c r="E38" s="32"/>
      <c r="F38" s="32"/>
      <c r="G38" s="32"/>
      <c r="H38" s="32"/>
      <c r="I38" s="32" t="e">
        <f t="shared" si="0"/>
        <v>#DIV/0!</v>
      </c>
      <c r="J38" s="33" t="e">
        <f t="shared" si="9"/>
        <v>#DIV/0!</v>
      </c>
    </row>
    <row r="39" spans="1:10" ht="11.25" hidden="1">
      <c r="A39" s="7" t="s">
        <v>48</v>
      </c>
      <c r="B39" s="8" t="s">
        <v>8</v>
      </c>
      <c r="C39" s="32"/>
      <c r="D39" s="32"/>
      <c r="E39" s="32"/>
      <c r="F39" s="32"/>
      <c r="G39" s="32"/>
      <c r="H39" s="33"/>
      <c r="I39" s="32" t="e">
        <f t="shared" si="0"/>
        <v>#DIV/0!</v>
      </c>
      <c r="J39" s="33" t="e">
        <f t="shared" si="9"/>
        <v>#DIV/0!</v>
      </c>
    </row>
    <row r="40" spans="1:10" ht="11.25">
      <c r="A40" s="7" t="s">
        <v>56</v>
      </c>
      <c r="B40" s="10" t="s">
        <v>58</v>
      </c>
      <c r="C40" s="70">
        <v>306000</v>
      </c>
      <c r="D40" s="32">
        <v>0</v>
      </c>
      <c r="E40" s="70">
        <v>266326</v>
      </c>
      <c r="F40" s="32">
        <v>0</v>
      </c>
      <c r="G40" s="70">
        <v>233885</v>
      </c>
      <c r="H40" s="33">
        <v>0</v>
      </c>
      <c r="I40" s="32">
        <f t="shared" si="0"/>
        <v>76</v>
      </c>
      <c r="J40" s="33">
        <f t="shared" si="9"/>
        <v>88</v>
      </c>
    </row>
    <row r="41" spans="1:10" ht="36" customHeight="1">
      <c r="A41" s="7" t="s">
        <v>77</v>
      </c>
      <c r="B41" s="4" t="s">
        <v>78</v>
      </c>
      <c r="C41" s="70">
        <v>0</v>
      </c>
      <c r="D41" s="32"/>
      <c r="E41" s="70">
        <v>0</v>
      </c>
      <c r="F41" s="32"/>
      <c r="G41" s="70">
        <v>0</v>
      </c>
      <c r="H41" s="33"/>
      <c r="I41" s="32"/>
      <c r="J41" s="33">
        <v>0</v>
      </c>
    </row>
    <row r="42" spans="1:10" s="31" customFormat="1" ht="11.25">
      <c r="A42" s="9"/>
      <c r="B42" s="2" t="s">
        <v>41</v>
      </c>
      <c r="C42" s="29">
        <f aca="true" t="shared" si="11" ref="C42:H42">SUM(C43:C45)</f>
        <v>8000</v>
      </c>
      <c r="D42" s="29">
        <f t="shared" si="11"/>
        <v>0</v>
      </c>
      <c r="E42" s="29">
        <f t="shared" si="11"/>
        <v>650</v>
      </c>
      <c r="F42" s="29">
        <f t="shared" si="11"/>
        <v>0</v>
      </c>
      <c r="G42" s="29">
        <f t="shared" si="11"/>
        <v>236</v>
      </c>
      <c r="H42" s="29">
        <f t="shared" si="11"/>
        <v>0</v>
      </c>
      <c r="I42" s="32">
        <f>G42/C42*100</f>
        <v>3</v>
      </c>
      <c r="J42" s="30">
        <f>G42/E42*100</f>
        <v>36</v>
      </c>
    </row>
    <row r="43" spans="1:10" ht="25.5" customHeight="1">
      <c r="A43" s="7" t="s">
        <v>43</v>
      </c>
      <c r="B43" s="11" t="s">
        <v>42</v>
      </c>
      <c r="C43" s="70">
        <v>0</v>
      </c>
      <c r="D43" s="32">
        <v>0</v>
      </c>
      <c r="E43" s="70">
        <v>0</v>
      </c>
      <c r="F43" s="32">
        <v>0</v>
      </c>
      <c r="G43" s="70">
        <v>0</v>
      </c>
      <c r="H43" s="33">
        <v>0</v>
      </c>
      <c r="I43" s="32">
        <v>0</v>
      </c>
      <c r="J43" s="33">
        <v>0</v>
      </c>
    </row>
    <row r="44" spans="1:10" ht="22.5">
      <c r="A44" s="7" t="s">
        <v>44</v>
      </c>
      <c r="B44" s="11" t="s">
        <v>45</v>
      </c>
      <c r="C44" s="70">
        <v>0</v>
      </c>
      <c r="D44" s="32">
        <v>0</v>
      </c>
      <c r="E44" s="70">
        <v>0</v>
      </c>
      <c r="F44" s="32">
        <v>0</v>
      </c>
      <c r="G44" s="70">
        <v>0</v>
      </c>
      <c r="H44" s="33">
        <v>0</v>
      </c>
      <c r="I44" s="33">
        <v>0</v>
      </c>
      <c r="J44" s="33">
        <v>0</v>
      </c>
    </row>
    <row r="45" spans="1:10" ht="11.25">
      <c r="A45" s="7" t="s">
        <v>84</v>
      </c>
      <c r="B45" s="11" t="s">
        <v>73</v>
      </c>
      <c r="C45" s="72">
        <v>8000</v>
      </c>
      <c r="D45" s="38">
        <v>0</v>
      </c>
      <c r="E45" s="72">
        <v>650</v>
      </c>
      <c r="F45" s="38">
        <v>0</v>
      </c>
      <c r="G45" s="72">
        <v>236</v>
      </c>
      <c r="H45" s="39">
        <v>0</v>
      </c>
      <c r="I45" s="39">
        <f aca="true" t="shared" si="12" ref="I45:I53">G45/C45*100</f>
        <v>3</v>
      </c>
      <c r="J45" s="39">
        <f aca="true" t="shared" si="13" ref="J45:J53">G45/E45*100</f>
        <v>36</v>
      </c>
    </row>
    <row r="46" spans="1:10" ht="33.75" hidden="1" outlineLevel="1">
      <c r="A46" s="132"/>
      <c r="B46" s="73" t="s">
        <v>87</v>
      </c>
      <c r="C46" s="86">
        <f aca="true" t="shared" si="14" ref="C46:H46">C47</f>
        <v>0</v>
      </c>
      <c r="D46" s="86">
        <f t="shared" si="14"/>
        <v>0</v>
      </c>
      <c r="E46" s="86">
        <f t="shared" si="14"/>
        <v>0</v>
      </c>
      <c r="F46" s="86">
        <f t="shared" si="14"/>
        <v>0</v>
      </c>
      <c r="G46" s="86">
        <f t="shared" si="14"/>
        <v>0</v>
      </c>
      <c r="H46" s="86">
        <f t="shared" si="14"/>
        <v>0</v>
      </c>
      <c r="I46" s="86" t="e">
        <f t="shared" si="12"/>
        <v>#DIV/0!</v>
      </c>
      <c r="J46" s="87" t="e">
        <f t="shared" si="13"/>
        <v>#DIV/0!</v>
      </c>
    </row>
    <row r="47" spans="1:10" ht="33.75" hidden="1" outlineLevel="1">
      <c r="A47" s="1"/>
      <c r="B47" s="2" t="s">
        <v>26</v>
      </c>
      <c r="C47" s="29">
        <f aca="true" t="shared" si="15" ref="C47:H47">SUM(C48:C49)</f>
        <v>0</v>
      </c>
      <c r="D47" s="29">
        <f t="shared" si="15"/>
        <v>0</v>
      </c>
      <c r="E47" s="29">
        <f t="shared" si="15"/>
        <v>0</v>
      </c>
      <c r="F47" s="29">
        <f t="shared" si="15"/>
        <v>0</v>
      </c>
      <c r="G47" s="29">
        <f t="shared" si="15"/>
        <v>0</v>
      </c>
      <c r="H47" s="29">
        <f t="shared" si="15"/>
        <v>0</v>
      </c>
      <c r="I47" s="29" t="e">
        <f t="shared" si="12"/>
        <v>#DIV/0!</v>
      </c>
      <c r="J47" s="30" t="e">
        <f t="shared" si="13"/>
        <v>#DIV/0!</v>
      </c>
    </row>
    <row r="48" spans="1:10" ht="11.25" hidden="1" outlineLevel="1">
      <c r="A48" s="7" t="s">
        <v>25</v>
      </c>
      <c r="B48" s="4" t="s">
        <v>3</v>
      </c>
      <c r="C48" s="70">
        <v>0</v>
      </c>
      <c r="D48" s="32">
        <f>C48</f>
        <v>0</v>
      </c>
      <c r="E48" s="70">
        <v>0</v>
      </c>
      <c r="F48" s="32">
        <f>E48</f>
        <v>0</v>
      </c>
      <c r="G48" s="70">
        <v>0</v>
      </c>
      <c r="H48" s="33">
        <f>G48</f>
        <v>0</v>
      </c>
      <c r="I48" s="32" t="e">
        <f t="shared" si="12"/>
        <v>#DIV/0!</v>
      </c>
      <c r="J48" s="33" t="e">
        <f t="shared" si="13"/>
        <v>#DIV/0!</v>
      </c>
    </row>
    <row r="49" spans="1:10" ht="11.25" hidden="1" outlineLevel="1">
      <c r="A49" s="7" t="s">
        <v>51</v>
      </c>
      <c r="B49" s="8" t="s">
        <v>5</v>
      </c>
      <c r="C49" s="72">
        <v>0</v>
      </c>
      <c r="D49" s="38">
        <f>C49</f>
        <v>0</v>
      </c>
      <c r="E49" s="72">
        <v>0</v>
      </c>
      <c r="F49" s="38">
        <f>E49</f>
        <v>0</v>
      </c>
      <c r="G49" s="72">
        <v>0</v>
      </c>
      <c r="H49" s="38">
        <f>G49</f>
        <v>0</v>
      </c>
      <c r="I49" s="38" t="e">
        <f t="shared" si="12"/>
        <v>#DIV/0!</v>
      </c>
      <c r="J49" s="39" t="e">
        <f t="shared" si="13"/>
        <v>#DIV/0!</v>
      </c>
    </row>
    <row r="50" spans="1:10" ht="78.75" collapsed="1">
      <c r="A50" s="82"/>
      <c r="B50" s="73" t="s">
        <v>88</v>
      </c>
      <c r="C50" s="86">
        <f aca="true" t="shared" si="16" ref="C50:H50">C51+C54+C58</f>
        <v>29918606</v>
      </c>
      <c r="D50" s="86">
        <f t="shared" si="16"/>
        <v>29918606</v>
      </c>
      <c r="E50" s="86">
        <f t="shared" si="16"/>
        <v>6009100</v>
      </c>
      <c r="F50" s="86">
        <f t="shared" si="16"/>
        <v>6009100</v>
      </c>
      <c r="G50" s="86">
        <f t="shared" si="16"/>
        <v>5032540</v>
      </c>
      <c r="H50" s="86">
        <f t="shared" si="16"/>
        <v>5032540</v>
      </c>
      <c r="I50" s="86">
        <f t="shared" si="12"/>
        <v>17</v>
      </c>
      <c r="J50" s="87">
        <f t="shared" si="13"/>
        <v>84</v>
      </c>
    </row>
    <row r="51" spans="1:10" s="31" customFormat="1" ht="33.75">
      <c r="A51" s="1"/>
      <c r="B51" s="2" t="s">
        <v>26</v>
      </c>
      <c r="C51" s="29">
        <f aca="true" t="shared" si="17" ref="C51:H51">SUM(C52:C53)</f>
        <v>29879756</v>
      </c>
      <c r="D51" s="29">
        <f t="shared" si="17"/>
        <v>29879756</v>
      </c>
      <c r="E51" s="29">
        <f t="shared" si="17"/>
        <v>6007000</v>
      </c>
      <c r="F51" s="29">
        <f t="shared" si="17"/>
        <v>6007000</v>
      </c>
      <c r="G51" s="29">
        <f t="shared" si="17"/>
        <v>5030440</v>
      </c>
      <c r="H51" s="29">
        <f t="shared" si="17"/>
        <v>5030440</v>
      </c>
      <c r="I51" s="29">
        <f t="shared" si="12"/>
        <v>17</v>
      </c>
      <c r="J51" s="30">
        <f t="shared" si="13"/>
        <v>84</v>
      </c>
    </row>
    <row r="52" spans="1:10" ht="11.25">
      <c r="A52" s="7" t="s">
        <v>25</v>
      </c>
      <c r="B52" s="4" t="s">
        <v>3</v>
      </c>
      <c r="C52" s="70">
        <v>22949121</v>
      </c>
      <c r="D52" s="32">
        <f>C52</f>
        <v>22949121</v>
      </c>
      <c r="E52" s="70">
        <f>703000+4050000</f>
        <v>4753000</v>
      </c>
      <c r="F52" s="32">
        <f>E52</f>
        <v>4753000</v>
      </c>
      <c r="G52" s="70">
        <f>552202.33+3469842.68</f>
        <v>4022045</v>
      </c>
      <c r="H52" s="33">
        <f>G52</f>
        <v>4022045</v>
      </c>
      <c r="I52" s="32">
        <f t="shared" si="12"/>
        <v>18</v>
      </c>
      <c r="J52" s="33">
        <f t="shared" si="13"/>
        <v>85</v>
      </c>
    </row>
    <row r="53" spans="1:10" ht="11.25">
      <c r="A53" s="7" t="s">
        <v>51</v>
      </c>
      <c r="B53" s="8" t="s">
        <v>5</v>
      </c>
      <c r="C53" s="72">
        <v>6930635</v>
      </c>
      <c r="D53" s="38">
        <f>C53</f>
        <v>6930635</v>
      </c>
      <c r="E53" s="72">
        <f>194000+1060000</f>
        <v>1254000</v>
      </c>
      <c r="F53" s="38">
        <f>E53</f>
        <v>1254000</v>
      </c>
      <c r="G53" s="72">
        <f>136121.22+872274.23</f>
        <v>1008395</v>
      </c>
      <c r="H53" s="38">
        <f>G53</f>
        <v>1008395</v>
      </c>
      <c r="I53" s="38">
        <f t="shared" si="12"/>
        <v>15</v>
      </c>
      <c r="J53" s="39">
        <f t="shared" si="13"/>
        <v>80</v>
      </c>
    </row>
    <row r="54" spans="1:10" s="31" customFormat="1" ht="33.75">
      <c r="A54" s="9"/>
      <c r="B54" s="2" t="s">
        <v>28</v>
      </c>
      <c r="C54" s="29">
        <f aca="true" t="shared" si="18" ref="C54:H54">SUM(C55)</f>
        <v>38850</v>
      </c>
      <c r="D54" s="29">
        <f t="shared" si="18"/>
        <v>38850</v>
      </c>
      <c r="E54" s="29">
        <f t="shared" si="18"/>
        <v>2100</v>
      </c>
      <c r="F54" s="29">
        <f t="shared" si="18"/>
        <v>2100</v>
      </c>
      <c r="G54" s="29">
        <f t="shared" si="18"/>
        <v>2100</v>
      </c>
      <c r="H54" s="29">
        <f t="shared" si="18"/>
        <v>2100</v>
      </c>
      <c r="I54" s="29">
        <f t="shared" si="0"/>
        <v>5</v>
      </c>
      <c r="J54" s="30">
        <f aca="true" t="shared" si="19" ref="J54:J112">G54/E54*100</f>
        <v>100</v>
      </c>
    </row>
    <row r="55" spans="1:10" ht="11.25">
      <c r="A55" s="7" t="s">
        <v>29</v>
      </c>
      <c r="B55" s="8" t="s">
        <v>4</v>
      </c>
      <c r="C55" s="70">
        <v>38850</v>
      </c>
      <c r="D55" s="32">
        <f>C55</f>
        <v>38850</v>
      </c>
      <c r="E55" s="70">
        <v>2100</v>
      </c>
      <c r="F55" s="32">
        <f>E55</f>
        <v>2100</v>
      </c>
      <c r="G55" s="70">
        <v>2100</v>
      </c>
      <c r="H55" s="33">
        <f>G55</f>
        <v>2100</v>
      </c>
      <c r="I55" s="32">
        <f t="shared" si="0"/>
        <v>5</v>
      </c>
      <c r="J55" s="33">
        <f t="shared" si="19"/>
        <v>100</v>
      </c>
    </row>
    <row r="56" spans="1:10" ht="11.25" hidden="1">
      <c r="A56" s="7" t="s">
        <v>30</v>
      </c>
      <c r="B56" s="8" t="s">
        <v>7</v>
      </c>
      <c r="C56" s="32"/>
      <c r="D56" s="32">
        <v>0</v>
      </c>
      <c r="E56" s="32">
        <v>0</v>
      </c>
      <c r="F56" s="32">
        <v>0</v>
      </c>
      <c r="G56" s="32"/>
      <c r="H56" s="33">
        <v>0</v>
      </c>
      <c r="I56" s="32" t="e">
        <f t="shared" si="0"/>
        <v>#DIV/0!</v>
      </c>
      <c r="J56" s="33" t="e">
        <f t="shared" si="19"/>
        <v>#DIV/0!</v>
      </c>
    </row>
    <row r="57" spans="1:10" ht="11.25" hidden="1">
      <c r="A57" s="7" t="s">
        <v>31</v>
      </c>
      <c r="B57" s="10" t="s">
        <v>9</v>
      </c>
      <c r="C57" s="38"/>
      <c r="D57" s="38">
        <v>0</v>
      </c>
      <c r="E57" s="38">
        <v>0</v>
      </c>
      <c r="F57" s="38">
        <v>0</v>
      </c>
      <c r="G57" s="38"/>
      <c r="H57" s="39">
        <v>0</v>
      </c>
      <c r="I57" s="38" t="e">
        <f t="shared" si="0"/>
        <v>#DIV/0!</v>
      </c>
      <c r="J57" s="39" t="e">
        <f t="shared" si="19"/>
        <v>#DIV/0!</v>
      </c>
    </row>
    <row r="58" spans="1:10" s="31" customFormat="1" ht="33.75">
      <c r="A58" s="1"/>
      <c r="B58" s="59" t="s">
        <v>57</v>
      </c>
      <c r="C58" s="43">
        <f aca="true" t="shared" si="20" ref="C58:H58">SUM(C66)</f>
        <v>0</v>
      </c>
      <c r="D58" s="43">
        <f t="shared" si="20"/>
        <v>0</v>
      </c>
      <c r="E58" s="43">
        <f t="shared" si="20"/>
        <v>0</v>
      </c>
      <c r="F58" s="43">
        <f t="shared" si="20"/>
        <v>0</v>
      </c>
      <c r="G58" s="43">
        <f t="shared" si="20"/>
        <v>0</v>
      </c>
      <c r="H58" s="43">
        <f t="shared" si="20"/>
        <v>0</v>
      </c>
      <c r="I58" s="43" t="e">
        <f t="shared" si="0"/>
        <v>#DIV/0!</v>
      </c>
      <c r="J58" s="60" t="e">
        <f t="shared" si="19"/>
        <v>#DIV/0!</v>
      </c>
    </row>
    <row r="59" spans="1:10" ht="11.25" hidden="1">
      <c r="A59" s="7" t="s">
        <v>34</v>
      </c>
      <c r="B59" s="8" t="s">
        <v>6</v>
      </c>
      <c r="C59" s="32"/>
      <c r="D59" s="32"/>
      <c r="E59" s="32"/>
      <c r="F59" s="32"/>
      <c r="G59" s="32"/>
      <c r="H59" s="33"/>
      <c r="I59" s="32" t="e">
        <f t="shared" si="0"/>
        <v>#DIV/0!</v>
      </c>
      <c r="J59" s="33" t="e">
        <f t="shared" si="19"/>
        <v>#DIV/0!</v>
      </c>
    </row>
    <row r="60" spans="1:10" ht="11.25" hidden="1">
      <c r="A60" s="7" t="s">
        <v>35</v>
      </c>
      <c r="B60" s="8" t="s">
        <v>11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/>
      <c r="I60" s="32" t="e">
        <f t="shared" si="0"/>
        <v>#DIV/0!</v>
      </c>
      <c r="J60" s="33" t="e">
        <f t="shared" si="19"/>
        <v>#DIV/0!</v>
      </c>
    </row>
    <row r="61" spans="1:10" ht="11.25" hidden="1">
      <c r="A61" s="40"/>
      <c r="B61" s="8" t="s">
        <v>36</v>
      </c>
      <c r="C61" s="32"/>
      <c r="D61" s="32"/>
      <c r="E61" s="32"/>
      <c r="F61" s="32"/>
      <c r="G61" s="32"/>
      <c r="H61" s="33"/>
      <c r="I61" s="32" t="e">
        <f t="shared" si="0"/>
        <v>#DIV/0!</v>
      </c>
      <c r="J61" s="33" t="e">
        <f t="shared" si="19"/>
        <v>#DIV/0!</v>
      </c>
    </row>
    <row r="62" spans="1:10" ht="11.25" hidden="1">
      <c r="A62" s="40"/>
      <c r="B62" s="8" t="s">
        <v>37</v>
      </c>
      <c r="C62" s="32"/>
      <c r="D62" s="32"/>
      <c r="E62" s="32"/>
      <c r="F62" s="32"/>
      <c r="G62" s="32"/>
      <c r="H62" s="33"/>
      <c r="I62" s="32" t="e">
        <f t="shared" si="0"/>
        <v>#DIV/0!</v>
      </c>
      <c r="J62" s="33" t="e">
        <f t="shared" si="19"/>
        <v>#DIV/0!</v>
      </c>
    </row>
    <row r="63" spans="1:10" ht="11.25" hidden="1">
      <c r="A63" s="40"/>
      <c r="B63" s="8" t="s">
        <v>38</v>
      </c>
      <c r="C63" s="32"/>
      <c r="D63" s="32"/>
      <c r="E63" s="32"/>
      <c r="F63" s="32"/>
      <c r="G63" s="32"/>
      <c r="H63" s="32"/>
      <c r="I63" s="32" t="e">
        <f t="shared" si="0"/>
        <v>#DIV/0!</v>
      </c>
      <c r="J63" s="33" t="e">
        <f t="shared" si="19"/>
        <v>#DIV/0!</v>
      </c>
    </row>
    <row r="64" spans="1:10" ht="11.25" hidden="1">
      <c r="A64" s="40"/>
      <c r="B64" s="8" t="s">
        <v>39</v>
      </c>
      <c r="C64" s="32"/>
      <c r="D64" s="32"/>
      <c r="E64" s="32"/>
      <c r="F64" s="32"/>
      <c r="G64" s="32"/>
      <c r="H64" s="32"/>
      <c r="I64" s="32" t="e">
        <f t="shared" si="0"/>
        <v>#DIV/0!</v>
      </c>
      <c r="J64" s="33" t="e">
        <f t="shared" si="19"/>
        <v>#DIV/0!</v>
      </c>
    </row>
    <row r="65" spans="1:10" ht="11.25" hidden="1">
      <c r="A65" s="7" t="s">
        <v>48</v>
      </c>
      <c r="B65" s="8" t="s">
        <v>8</v>
      </c>
      <c r="C65" s="32"/>
      <c r="D65" s="32"/>
      <c r="E65" s="32"/>
      <c r="F65" s="32"/>
      <c r="G65" s="32"/>
      <c r="H65" s="33"/>
      <c r="I65" s="32" t="e">
        <f t="shared" si="0"/>
        <v>#DIV/0!</v>
      </c>
      <c r="J65" s="33" t="e">
        <f t="shared" si="19"/>
        <v>#DIV/0!</v>
      </c>
    </row>
    <row r="66" spans="1:10" ht="12" thickBot="1">
      <c r="A66" s="7" t="s">
        <v>56</v>
      </c>
      <c r="B66" s="10" t="s">
        <v>58</v>
      </c>
      <c r="C66" s="72">
        <v>0</v>
      </c>
      <c r="D66" s="38">
        <f>C66</f>
        <v>0</v>
      </c>
      <c r="E66" s="72">
        <v>0</v>
      </c>
      <c r="F66" s="38">
        <f>E66</f>
        <v>0</v>
      </c>
      <c r="G66" s="72">
        <v>0</v>
      </c>
      <c r="H66" s="39">
        <f>G66</f>
        <v>0</v>
      </c>
      <c r="I66" s="38" t="e">
        <f t="shared" si="0"/>
        <v>#DIV/0!</v>
      </c>
      <c r="J66" s="39" t="e">
        <f t="shared" si="19"/>
        <v>#DIV/0!</v>
      </c>
    </row>
    <row r="67" spans="1:10" s="31" customFormat="1" ht="12" hidden="1" thickBot="1">
      <c r="A67" s="9" t="s">
        <v>40</v>
      </c>
      <c r="B67" s="2" t="s">
        <v>41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 t="e">
        <f t="shared" si="0"/>
        <v>#DIV/0!</v>
      </c>
      <c r="J67" s="30" t="e">
        <f t="shared" si="19"/>
        <v>#DIV/0!</v>
      </c>
    </row>
    <row r="68" spans="1:10" ht="25.5" customHeight="1" hidden="1">
      <c r="A68" s="7" t="s">
        <v>43</v>
      </c>
      <c r="B68" s="11" t="s">
        <v>42</v>
      </c>
      <c r="C68" s="32"/>
      <c r="D68" s="32">
        <v>0</v>
      </c>
      <c r="E68" s="32">
        <v>0</v>
      </c>
      <c r="F68" s="32">
        <v>0</v>
      </c>
      <c r="G68" s="32"/>
      <c r="H68" s="33">
        <v>0</v>
      </c>
      <c r="I68" s="32" t="e">
        <f t="shared" si="0"/>
        <v>#DIV/0!</v>
      </c>
      <c r="J68" s="33" t="e">
        <f t="shared" si="19"/>
        <v>#DIV/0!</v>
      </c>
    </row>
    <row r="69" spans="1:10" ht="23.25" hidden="1" thickBot="1">
      <c r="A69" s="5" t="s">
        <v>44</v>
      </c>
      <c r="B69" s="12" t="s">
        <v>45</v>
      </c>
      <c r="C69" s="34"/>
      <c r="D69" s="34">
        <v>0</v>
      </c>
      <c r="E69" s="34">
        <v>0</v>
      </c>
      <c r="F69" s="34">
        <v>0</v>
      </c>
      <c r="G69" s="34"/>
      <c r="H69" s="41">
        <v>0</v>
      </c>
      <c r="I69" s="34" t="e">
        <f t="shared" si="0"/>
        <v>#DIV/0!</v>
      </c>
      <c r="J69" s="41" t="e">
        <f t="shared" si="19"/>
        <v>#DIV/0!</v>
      </c>
    </row>
    <row r="70" spans="1:10" ht="33" customHeight="1" thickTop="1">
      <c r="A70" s="82"/>
      <c r="B70" s="73" t="s">
        <v>89</v>
      </c>
      <c r="C70" s="84">
        <f aca="true" t="shared" si="21" ref="C70:H70">C71+C74</f>
        <v>7005000</v>
      </c>
      <c r="D70" s="84">
        <f t="shared" si="21"/>
        <v>7005000</v>
      </c>
      <c r="E70" s="84">
        <f t="shared" si="21"/>
        <v>1654300</v>
      </c>
      <c r="F70" s="84">
        <f t="shared" si="21"/>
        <v>1654300</v>
      </c>
      <c r="G70" s="84">
        <f t="shared" si="21"/>
        <v>1179185</v>
      </c>
      <c r="H70" s="84">
        <f t="shared" si="21"/>
        <v>1179185</v>
      </c>
      <c r="I70" s="84">
        <f t="shared" si="0"/>
        <v>17</v>
      </c>
      <c r="J70" s="85">
        <f t="shared" si="19"/>
        <v>71</v>
      </c>
    </row>
    <row r="71" spans="1:10" s="31" customFormat="1" ht="33.75">
      <c r="A71" s="1"/>
      <c r="B71" s="2" t="s">
        <v>26</v>
      </c>
      <c r="C71" s="29">
        <f aca="true" t="shared" si="22" ref="C71:H71">SUM(C72:C73)</f>
        <v>6977700</v>
      </c>
      <c r="D71" s="29">
        <f t="shared" si="22"/>
        <v>6977700</v>
      </c>
      <c r="E71" s="29">
        <f t="shared" si="22"/>
        <v>1648000</v>
      </c>
      <c r="F71" s="29">
        <f t="shared" si="22"/>
        <v>1648000</v>
      </c>
      <c r="G71" s="29">
        <f t="shared" si="22"/>
        <v>1172997</v>
      </c>
      <c r="H71" s="29">
        <f t="shared" si="22"/>
        <v>1172997</v>
      </c>
      <c r="I71" s="29">
        <f t="shared" si="0"/>
        <v>17</v>
      </c>
      <c r="J71" s="30">
        <f t="shared" si="19"/>
        <v>71</v>
      </c>
    </row>
    <row r="72" spans="1:10" ht="11.25">
      <c r="A72" s="7" t="s">
        <v>25</v>
      </c>
      <c r="B72" s="4" t="s">
        <v>3</v>
      </c>
      <c r="C72" s="70">
        <v>5359217</v>
      </c>
      <c r="D72" s="32">
        <f>C72</f>
        <v>5359217</v>
      </c>
      <c r="E72" s="70">
        <v>1315000</v>
      </c>
      <c r="F72" s="32">
        <f>E72</f>
        <v>1315000</v>
      </c>
      <c r="G72" s="70">
        <v>944392</v>
      </c>
      <c r="H72" s="33">
        <f>G72</f>
        <v>944392</v>
      </c>
      <c r="I72" s="32">
        <f t="shared" si="0"/>
        <v>18</v>
      </c>
      <c r="J72" s="33">
        <f t="shared" si="19"/>
        <v>72</v>
      </c>
    </row>
    <row r="73" spans="1:10" ht="11.25">
      <c r="A73" s="7" t="s">
        <v>51</v>
      </c>
      <c r="B73" s="8" t="s">
        <v>5</v>
      </c>
      <c r="C73" s="72">
        <v>1618483</v>
      </c>
      <c r="D73" s="38">
        <f>C73</f>
        <v>1618483</v>
      </c>
      <c r="E73" s="72">
        <v>333000</v>
      </c>
      <c r="F73" s="38">
        <f>E73</f>
        <v>333000</v>
      </c>
      <c r="G73" s="72">
        <v>228605</v>
      </c>
      <c r="H73" s="38">
        <f>G73</f>
        <v>228605</v>
      </c>
      <c r="I73" s="38">
        <f t="shared" si="0"/>
        <v>14</v>
      </c>
      <c r="J73" s="39">
        <f t="shared" si="19"/>
        <v>69</v>
      </c>
    </row>
    <row r="74" spans="1:10" s="31" customFormat="1" ht="33.75">
      <c r="A74" s="9"/>
      <c r="B74" s="2" t="s">
        <v>28</v>
      </c>
      <c r="C74" s="29">
        <f aca="true" t="shared" si="23" ref="C74:H74">SUM(C75)</f>
        <v>27300</v>
      </c>
      <c r="D74" s="29">
        <f t="shared" si="23"/>
        <v>27300</v>
      </c>
      <c r="E74" s="29">
        <f t="shared" si="23"/>
        <v>6300</v>
      </c>
      <c r="F74" s="29">
        <f t="shared" si="23"/>
        <v>6300</v>
      </c>
      <c r="G74" s="29">
        <f t="shared" si="23"/>
        <v>6188</v>
      </c>
      <c r="H74" s="29">
        <f t="shared" si="23"/>
        <v>6188</v>
      </c>
      <c r="I74" s="29">
        <f t="shared" si="0"/>
        <v>23</v>
      </c>
      <c r="J74" s="30">
        <f t="shared" si="19"/>
        <v>98</v>
      </c>
    </row>
    <row r="75" spans="1:10" ht="11.25">
      <c r="A75" s="7" t="s">
        <v>29</v>
      </c>
      <c r="B75" s="8" t="s">
        <v>4</v>
      </c>
      <c r="C75" s="72">
        <v>27300</v>
      </c>
      <c r="D75" s="38">
        <f>C75</f>
        <v>27300</v>
      </c>
      <c r="E75" s="72">
        <v>6300</v>
      </c>
      <c r="F75" s="38">
        <f>E75</f>
        <v>6300</v>
      </c>
      <c r="G75" s="72">
        <f>294.64+5892.86</f>
        <v>6188</v>
      </c>
      <c r="H75" s="39">
        <f>G75</f>
        <v>6188</v>
      </c>
      <c r="I75" s="38">
        <f t="shared" si="0"/>
        <v>23</v>
      </c>
      <c r="J75" s="39">
        <f t="shared" si="19"/>
        <v>98</v>
      </c>
    </row>
    <row r="76" spans="1:10" ht="75.75" customHeight="1">
      <c r="A76" s="82"/>
      <c r="B76" s="73" t="s">
        <v>90</v>
      </c>
      <c r="C76" s="86">
        <f aca="true" t="shared" si="24" ref="C76:H76">C77+C80</f>
        <v>4644939</v>
      </c>
      <c r="D76" s="86">
        <f t="shared" si="24"/>
        <v>4644939</v>
      </c>
      <c r="E76" s="86">
        <f t="shared" si="24"/>
        <v>1121200</v>
      </c>
      <c r="F76" s="86">
        <f t="shared" si="24"/>
        <v>1121200</v>
      </c>
      <c r="G76" s="86">
        <f t="shared" si="24"/>
        <v>736363</v>
      </c>
      <c r="H76" s="86">
        <f t="shared" si="24"/>
        <v>736363</v>
      </c>
      <c r="I76" s="86">
        <f t="shared" si="0"/>
        <v>16</v>
      </c>
      <c r="J76" s="87">
        <f t="shared" si="19"/>
        <v>66</v>
      </c>
    </row>
    <row r="77" spans="1:10" s="31" customFormat="1" ht="33.75">
      <c r="A77" s="1"/>
      <c r="B77" s="2" t="s">
        <v>26</v>
      </c>
      <c r="C77" s="29">
        <f aca="true" t="shared" si="25" ref="C77:H77">SUM(C78:C79)</f>
        <v>4626039</v>
      </c>
      <c r="D77" s="29">
        <f t="shared" si="25"/>
        <v>4626039</v>
      </c>
      <c r="E77" s="29">
        <f t="shared" si="25"/>
        <v>1117000</v>
      </c>
      <c r="F77" s="29">
        <f t="shared" si="25"/>
        <v>1117000</v>
      </c>
      <c r="G77" s="29">
        <f t="shared" si="25"/>
        <v>732163</v>
      </c>
      <c r="H77" s="29">
        <f t="shared" si="25"/>
        <v>732163</v>
      </c>
      <c r="I77" s="29">
        <f aca="true" t="shared" si="26" ref="I77:I85">G77/C77*100</f>
        <v>16</v>
      </c>
      <c r="J77" s="30">
        <f t="shared" si="19"/>
        <v>66</v>
      </c>
    </row>
    <row r="78" spans="1:10" ht="11.25">
      <c r="A78" s="7" t="s">
        <v>25</v>
      </c>
      <c r="B78" s="4" t="s">
        <v>3</v>
      </c>
      <c r="C78" s="70">
        <v>3553025</v>
      </c>
      <c r="D78" s="32">
        <f>C78</f>
        <v>3553025</v>
      </c>
      <c r="E78" s="70">
        <v>940000</v>
      </c>
      <c r="F78" s="32">
        <f>E78</f>
        <v>940000</v>
      </c>
      <c r="G78" s="70">
        <v>589165</v>
      </c>
      <c r="H78" s="33">
        <f>G78</f>
        <v>589165</v>
      </c>
      <c r="I78" s="32">
        <f t="shared" si="26"/>
        <v>17</v>
      </c>
      <c r="J78" s="33">
        <f t="shared" si="19"/>
        <v>63</v>
      </c>
    </row>
    <row r="79" spans="1:10" ht="11.25">
      <c r="A79" s="7" t="s">
        <v>51</v>
      </c>
      <c r="B79" s="8" t="s">
        <v>5</v>
      </c>
      <c r="C79" s="72">
        <v>1073014</v>
      </c>
      <c r="D79" s="38">
        <f>C79</f>
        <v>1073014</v>
      </c>
      <c r="E79" s="72">
        <v>177000</v>
      </c>
      <c r="F79" s="38">
        <f>E79</f>
        <v>177000</v>
      </c>
      <c r="G79" s="72">
        <v>142998</v>
      </c>
      <c r="H79" s="38">
        <f>G79</f>
        <v>142998</v>
      </c>
      <c r="I79" s="38">
        <f t="shared" si="26"/>
        <v>13</v>
      </c>
      <c r="J79" s="39">
        <f t="shared" si="19"/>
        <v>81</v>
      </c>
    </row>
    <row r="80" spans="1:10" s="31" customFormat="1" ht="33.75">
      <c r="A80" s="9"/>
      <c r="B80" s="2" t="s">
        <v>28</v>
      </c>
      <c r="C80" s="29">
        <f aca="true" t="shared" si="27" ref="C80:H80">SUM(C81)</f>
        <v>18900</v>
      </c>
      <c r="D80" s="29">
        <f t="shared" si="27"/>
        <v>18900</v>
      </c>
      <c r="E80" s="29">
        <f t="shared" si="27"/>
        <v>4200</v>
      </c>
      <c r="F80" s="29">
        <f t="shared" si="27"/>
        <v>4200</v>
      </c>
      <c r="G80" s="29">
        <f t="shared" si="27"/>
        <v>4200</v>
      </c>
      <c r="H80" s="29">
        <f t="shared" si="27"/>
        <v>4200</v>
      </c>
      <c r="I80" s="29">
        <f t="shared" si="26"/>
        <v>22</v>
      </c>
      <c r="J80" s="30">
        <f t="shared" si="19"/>
        <v>100</v>
      </c>
    </row>
    <row r="81" spans="1:10" ht="11.25">
      <c r="A81" s="7" t="s">
        <v>29</v>
      </c>
      <c r="B81" s="8" t="s">
        <v>4</v>
      </c>
      <c r="C81" s="72">
        <v>18900</v>
      </c>
      <c r="D81" s="38">
        <f>C81</f>
        <v>18900</v>
      </c>
      <c r="E81" s="72">
        <v>4200</v>
      </c>
      <c r="F81" s="38">
        <f>E81</f>
        <v>4200</v>
      </c>
      <c r="G81" s="72">
        <v>4200</v>
      </c>
      <c r="H81" s="39">
        <f>G81</f>
        <v>4200</v>
      </c>
      <c r="I81" s="38">
        <f t="shared" si="26"/>
        <v>22</v>
      </c>
      <c r="J81" s="39">
        <f t="shared" si="19"/>
        <v>100</v>
      </c>
    </row>
    <row r="82" spans="1:10" ht="45">
      <c r="A82" s="82"/>
      <c r="B82" s="73" t="s">
        <v>91</v>
      </c>
      <c r="C82" s="86">
        <f aca="true" t="shared" si="28" ref="C82:H82">C83+C86</f>
        <v>1610772</v>
      </c>
      <c r="D82" s="86">
        <f t="shared" si="28"/>
        <v>1610772</v>
      </c>
      <c r="E82" s="86">
        <f t="shared" si="28"/>
        <v>318000</v>
      </c>
      <c r="F82" s="86">
        <f t="shared" si="28"/>
        <v>318000</v>
      </c>
      <c r="G82" s="86">
        <f t="shared" si="28"/>
        <v>262291</v>
      </c>
      <c r="H82" s="86">
        <f t="shared" si="28"/>
        <v>262291</v>
      </c>
      <c r="I82" s="86">
        <f t="shared" si="26"/>
        <v>16</v>
      </c>
      <c r="J82" s="87">
        <f t="shared" si="19"/>
        <v>82</v>
      </c>
    </row>
    <row r="83" spans="1:10" s="31" customFormat="1" ht="33.75">
      <c r="A83" s="1"/>
      <c r="B83" s="2" t="s">
        <v>26</v>
      </c>
      <c r="C83" s="29">
        <f aca="true" t="shared" si="29" ref="C83:H83">SUM(C84:C85)</f>
        <v>1610772</v>
      </c>
      <c r="D83" s="29">
        <f t="shared" si="29"/>
        <v>1610772</v>
      </c>
      <c r="E83" s="29">
        <f t="shared" si="29"/>
        <v>318000</v>
      </c>
      <c r="F83" s="29">
        <f t="shared" si="29"/>
        <v>318000</v>
      </c>
      <c r="G83" s="29">
        <f t="shared" si="29"/>
        <v>262291</v>
      </c>
      <c r="H83" s="29">
        <f t="shared" si="29"/>
        <v>262291</v>
      </c>
      <c r="I83" s="29">
        <f t="shared" si="26"/>
        <v>16</v>
      </c>
      <c r="J83" s="30">
        <f t="shared" si="19"/>
        <v>82</v>
      </c>
    </row>
    <row r="84" spans="1:10" ht="11.25">
      <c r="A84" s="7" t="s">
        <v>25</v>
      </c>
      <c r="B84" s="4" t="s">
        <v>3</v>
      </c>
      <c r="C84" s="70">
        <v>1237152</v>
      </c>
      <c r="D84" s="32">
        <f>C84</f>
        <v>1237152</v>
      </c>
      <c r="E84" s="70">
        <v>250000</v>
      </c>
      <c r="F84" s="32">
        <f>E84</f>
        <v>250000</v>
      </c>
      <c r="G84" s="70">
        <v>211054</v>
      </c>
      <c r="H84" s="33">
        <f>G84</f>
        <v>211054</v>
      </c>
      <c r="I84" s="32">
        <f t="shared" si="26"/>
        <v>17</v>
      </c>
      <c r="J84" s="33">
        <f t="shared" si="19"/>
        <v>84</v>
      </c>
    </row>
    <row r="85" spans="1:10" ht="11.25">
      <c r="A85" s="7" t="s">
        <v>51</v>
      </c>
      <c r="B85" s="8" t="s">
        <v>5</v>
      </c>
      <c r="C85" s="72">
        <v>373620</v>
      </c>
      <c r="D85" s="38">
        <f>C85</f>
        <v>373620</v>
      </c>
      <c r="E85" s="72">
        <v>68000</v>
      </c>
      <c r="F85" s="38">
        <f>E85</f>
        <v>68000</v>
      </c>
      <c r="G85" s="72">
        <v>51237</v>
      </c>
      <c r="H85" s="38">
        <f>G85</f>
        <v>51237</v>
      </c>
      <c r="I85" s="38">
        <f t="shared" si="26"/>
        <v>14</v>
      </c>
      <c r="J85" s="39">
        <f t="shared" si="19"/>
        <v>75</v>
      </c>
    </row>
    <row r="86" spans="1:10" s="31" customFormat="1" ht="33.75">
      <c r="A86" s="9"/>
      <c r="B86" s="13" t="s">
        <v>28</v>
      </c>
      <c r="C86" s="42">
        <f aca="true" t="shared" si="30" ref="C86:H86">SUM(C87)</f>
        <v>0</v>
      </c>
      <c r="D86" s="42">
        <f t="shared" si="30"/>
        <v>0</v>
      </c>
      <c r="E86" s="42">
        <f t="shared" si="30"/>
        <v>0</v>
      </c>
      <c r="F86" s="42">
        <f t="shared" si="30"/>
        <v>0</v>
      </c>
      <c r="G86" s="42">
        <f t="shared" si="30"/>
        <v>0</v>
      </c>
      <c r="H86" s="42">
        <f t="shared" si="30"/>
        <v>0</v>
      </c>
      <c r="I86" s="43">
        <v>0</v>
      </c>
      <c r="J86" s="30">
        <v>0</v>
      </c>
    </row>
    <row r="87" spans="1:10" ht="12" thickBot="1">
      <c r="A87" s="7" t="s">
        <v>29</v>
      </c>
      <c r="B87" s="14" t="s">
        <v>4</v>
      </c>
      <c r="C87" s="74">
        <v>0</v>
      </c>
      <c r="D87" s="46">
        <v>0</v>
      </c>
      <c r="E87" s="72">
        <v>0</v>
      </c>
      <c r="F87" s="38">
        <f>E87</f>
        <v>0</v>
      </c>
      <c r="G87" s="75">
        <v>0</v>
      </c>
      <c r="H87" s="38">
        <f>G87</f>
        <v>0</v>
      </c>
      <c r="I87" s="38">
        <v>0</v>
      </c>
      <c r="J87" s="39">
        <v>0</v>
      </c>
    </row>
    <row r="88" spans="1:10" s="31" customFormat="1" ht="12" hidden="1" thickBot="1">
      <c r="A88" s="9" t="s">
        <v>40</v>
      </c>
      <c r="B88" s="2" t="s">
        <v>41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 t="e">
        <f aca="true" t="shared" si="31" ref="I88:I113">G88/C88*100</f>
        <v>#DIV/0!</v>
      </c>
      <c r="J88" s="30" t="e">
        <f t="shared" si="19"/>
        <v>#DIV/0!</v>
      </c>
    </row>
    <row r="89" spans="1:10" ht="23.25" hidden="1" thickBot="1">
      <c r="A89" s="7" t="s">
        <v>43</v>
      </c>
      <c r="B89" s="11" t="s">
        <v>42</v>
      </c>
      <c r="C89" s="32"/>
      <c r="D89" s="32">
        <v>0</v>
      </c>
      <c r="E89" s="32">
        <v>0</v>
      </c>
      <c r="F89" s="32">
        <v>0</v>
      </c>
      <c r="G89" s="32"/>
      <c r="H89" s="33">
        <v>0</v>
      </c>
      <c r="I89" s="32" t="e">
        <f t="shared" si="31"/>
        <v>#DIV/0!</v>
      </c>
      <c r="J89" s="33" t="e">
        <f t="shared" si="19"/>
        <v>#DIV/0!</v>
      </c>
    </row>
    <row r="90" spans="1:10" ht="23.25" hidden="1" thickBot="1">
      <c r="A90" s="5" t="s">
        <v>44</v>
      </c>
      <c r="B90" s="12" t="s">
        <v>45</v>
      </c>
      <c r="C90" s="34"/>
      <c r="D90" s="34">
        <v>0</v>
      </c>
      <c r="E90" s="34">
        <v>0</v>
      </c>
      <c r="F90" s="34">
        <v>0</v>
      </c>
      <c r="G90" s="34">
        <v>0</v>
      </c>
      <c r="H90" s="41">
        <v>0</v>
      </c>
      <c r="I90" s="34" t="e">
        <f t="shared" si="31"/>
        <v>#DIV/0!</v>
      </c>
      <c r="J90" s="41" t="e">
        <f t="shared" si="19"/>
        <v>#DIV/0!</v>
      </c>
    </row>
    <row r="91" spans="1:10" ht="57" thickTop="1">
      <c r="A91" s="82"/>
      <c r="B91" s="73" t="s">
        <v>92</v>
      </c>
      <c r="C91" s="84">
        <f aca="true" t="shared" si="32" ref="C91:H91">C92</f>
        <v>2656740</v>
      </c>
      <c r="D91" s="84">
        <f t="shared" si="32"/>
        <v>2656740</v>
      </c>
      <c r="E91" s="84">
        <f t="shared" si="32"/>
        <v>610000</v>
      </c>
      <c r="F91" s="84">
        <f t="shared" si="32"/>
        <v>610000</v>
      </c>
      <c r="G91" s="84">
        <f t="shared" si="32"/>
        <v>448057</v>
      </c>
      <c r="H91" s="84">
        <f t="shared" si="32"/>
        <v>448057</v>
      </c>
      <c r="I91" s="84">
        <f t="shared" si="31"/>
        <v>17</v>
      </c>
      <c r="J91" s="85">
        <f t="shared" si="19"/>
        <v>73</v>
      </c>
    </row>
    <row r="92" spans="1:10" s="31" customFormat="1" ht="33.75">
      <c r="A92" s="1"/>
      <c r="B92" s="2" t="s">
        <v>26</v>
      </c>
      <c r="C92" s="29">
        <f aca="true" t="shared" si="33" ref="C92:H92">SUM(C93:C94)</f>
        <v>2656740</v>
      </c>
      <c r="D92" s="29">
        <f t="shared" si="33"/>
        <v>2656740</v>
      </c>
      <c r="E92" s="29">
        <f t="shared" si="33"/>
        <v>610000</v>
      </c>
      <c r="F92" s="29">
        <f t="shared" si="33"/>
        <v>610000</v>
      </c>
      <c r="G92" s="29">
        <f t="shared" si="33"/>
        <v>448057</v>
      </c>
      <c r="H92" s="29">
        <f t="shared" si="33"/>
        <v>448057</v>
      </c>
      <c r="I92" s="29">
        <f t="shared" si="31"/>
        <v>17</v>
      </c>
      <c r="J92" s="30">
        <f t="shared" si="19"/>
        <v>73</v>
      </c>
    </row>
    <row r="93" spans="1:10" ht="11.25">
      <c r="A93" s="7" t="s">
        <v>25</v>
      </c>
      <c r="B93" s="4" t="s">
        <v>3</v>
      </c>
      <c r="C93" s="70">
        <v>2040507</v>
      </c>
      <c r="D93" s="32">
        <f>C93</f>
        <v>2040507</v>
      </c>
      <c r="E93" s="70">
        <v>477000</v>
      </c>
      <c r="F93" s="32">
        <f>E93</f>
        <v>477000</v>
      </c>
      <c r="G93" s="70">
        <v>356151</v>
      </c>
      <c r="H93" s="33">
        <f>G93</f>
        <v>356151</v>
      </c>
      <c r="I93" s="32">
        <f t="shared" si="31"/>
        <v>17</v>
      </c>
      <c r="J93" s="33">
        <f t="shared" si="19"/>
        <v>75</v>
      </c>
    </row>
    <row r="94" spans="1:10" ht="12" thickBot="1">
      <c r="A94" s="7" t="s">
        <v>51</v>
      </c>
      <c r="B94" s="8" t="s">
        <v>5</v>
      </c>
      <c r="C94" s="72">
        <v>616233</v>
      </c>
      <c r="D94" s="38">
        <f>C94</f>
        <v>616233</v>
      </c>
      <c r="E94" s="72">
        <v>133000</v>
      </c>
      <c r="F94" s="38">
        <f>E94</f>
        <v>133000</v>
      </c>
      <c r="G94" s="72">
        <v>91906</v>
      </c>
      <c r="H94" s="38">
        <f>G94</f>
        <v>91906</v>
      </c>
      <c r="I94" s="38">
        <f t="shared" si="31"/>
        <v>15</v>
      </c>
      <c r="J94" s="39">
        <f t="shared" si="19"/>
        <v>69</v>
      </c>
    </row>
    <row r="95" spans="1:10" s="31" customFormat="1" ht="34.5" hidden="1" thickBot="1">
      <c r="A95" s="9" t="s">
        <v>27</v>
      </c>
      <c r="B95" s="13" t="s">
        <v>28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3" t="e">
        <f t="shared" si="31"/>
        <v>#DIV/0!</v>
      </c>
      <c r="J95" s="43" t="e">
        <f t="shared" si="19"/>
        <v>#DIV/0!</v>
      </c>
    </row>
    <row r="96" spans="1:10" ht="12" hidden="1" thickBot="1">
      <c r="A96" s="7" t="s">
        <v>29</v>
      </c>
      <c r="B96" s="14" t="s">
        <v>4</v>
      </c>
      <c r="C96" s="46"/>
      <c r="D96" s="38">
        <v>0</v>
      </c>
      <c r="E96" s="38">
        <v>0</v>
      </c>
      <c r="F96" s="38">
        <v>0</v>
      </c>
      <c r="G96" s="47"/>
      <c r="H96" s="38">
        <v>0</v>
      </c>
      <c r="I96" s="38" t="e">
        <f t="shared" si="31"/>
        <v>#DIV/0!</v>
      </c>
      <c r="J96" s="38" t="e">
        <f t="shared" si="19"/>
        <v>#DIV/0!</v>
      </c>
    </row>
    <row r="97" spans="1:10" s="31" customFormat="1" ht="12" hidden="1" thickBot="1">
      <c r="A97" s="9" t="s">
        <v>40</v>
      </c>
      <c r="B97" s="2" t="s">
        <v>41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 t="e">
        <f t="shared" si="31"/>
        <v>#DIV/0!</v>
      </c>
      <c r="J97" s="30" t="e">
        <f t="shared" si="19"/>
        <v>#DIV/0!</v>
      </c>
    </row>
    <row r="98" spans="1:10" ht="25.5" customHeight="1" hidden="1">
      <c r="A98" s="7" t="s">
        <v>43</v>
      </c>
      <c r="B98" s="11" t="s">
        <v>42</v>
      </c>
      <c r="C98" s="32"/>
      <c r="D98" s="32">
        <v>0</v>
      </c>
      <c r="E98" s="32">
        <v>0</v>
      </c>
      <c r="F98" s="32">
        <v>0</v>
      </c>
      <c r="G98" s="32"/>
      <c r="H98" s="33">
        <v>0</v>
      </c>
      <c r="I98" s="32" t="e">
        <f t="shared" si="31"/>
        <v>#DIV/0!</v>
      </c>
      <c r="J98" s="33" t="e">
        <f t="shared" si="19"/>
        <v>#DIV/0!</v>
      </c>
    </row>
    <row r="99" spans="1:10" ht="23.25" hidden="1" thickBot="1">
      <c r="A99" s="5" t="s">
        <v>44</v>
      </c>
      <c r="B99" s="12" t="s">
        <v>45</v>
      </c>
      <c r="C99" s="34"/>
      <c r="D99" s="34">
        <v>0</v>
      </c>
      <c r="E99" s="34">
        <v>0</v>
      </c>
      <c r="F99" s="34">
        <v>0</v>
      </c>
      <c r="G99" s="34"/>
      <c r="H99" s="41">
        <v>0</v>
      </c>
      <c r="I99" s="34" t="e">
        <f t="shared" si="31"/>
        <v>#DIV/0!</v>
      </c>
      <c r="J99" s="41" t="e">
        <f t="shared" si="19"/>
        <v>#DIV/0!</v>
      </c>
    </row>
    <row r="100" spans="1:10" ht="57" thickTop="1">
      <c r="A100" s="82"/>
      <c r="B100" s="73" t="s">
        <v>93</v>
      </c>
      <c r="C100" s="84">
        <f aca="true" t="shared" si="34" ref="C100:H100">C101</f>
        <v>255525</v>
      </c>
      <c r="D100" s="84">
        <f t="shared" si="34"/>
        <v>255525</v>
      </c>
      <c r="E100" s="88">
        <f t="shared" si="34"/>
        <v>0</v>
      </c>
      <c r="F100" s="84">
        <f t="shared" si="34"/>
        <v>0</v>
      </c>
      <c r="G100" s="88">
        <f t="shared" si="34"/>
        <v>0</v>
      </c>
      <c r="H100" s="84">
        <f t="shared" si="34"/>
        <v>0</v>
      </c>
      <c r="I100" s="84">
        <f t="shared" si="31"/>
        <v>0</v>
      </c>
      <c r="J100" s="89">
        <f>H100/D100*100</f>
        <v>0</v>
      </c>
    </row>
    <row r="101" spans="1:10" s="31" customFormat="1" ht="33.75">
      <c r="A101" s="1"/>
      <c r="B101" s="2" t="s">
        <v>26</v>
      </c>
      <c r="C101" s="29">
        <f aca="true" t="shared" si="35" ref="C101:H101">SUM(C102:C103)</f>
        <v>255525</v>
      </c>
      <c r="D101" s="29">
        <f t="shared" si="35"/>
        <v>255525</v>
      </c>
      <c r="E101" s="79">
        <f t="shared" si="35"/>
        <v>0</v>
      </c>
      <c r="F101" s="29">
        <f t="shared" si="35"/>
        <v>0</v>
      </c>
      <c r="G101" s="79">
        <f t="shared" si="35"/>
        <v>0</v>
      </c>
      <c r="H101" s="29">
        <f t="shared" si="35"/>
        <v>0</v>
      </c>
      <c r="I101" s="29">
        <f t="shared" si="31"/>
        <v>0</v>
      </c>
      <c r="J101" s="32">
        <f>H101/D101*100</f>
        <v>0</v>
      </c>
    </row>
    <row r="102" spans="1:10" ht="11.25">
      <c r="A102" s="7" t="s">
        <v>25</v>
      </c>
      <c r="B102" s="4" t="s">
        <v>3</v>
      </c>
      <c r="C102" s="70">
        <v>196256</v>
      </c>
      <c r="D102" s="32">
        <f>C102</f>
        <v>196256</v>
      </c>
      <c r="E102" s="80">
        <v>0</v>
      </c>
      <c r="F102" s="32">
        <f>E102</f>
        <v>0</v>
      </c>
      <c r="G102" s="80">
        <v>0</v>
      </c>
      <c r="H102" s="33">
        <f>G102</f>
        <v>0</v>
      </c>
      <c r="I102" s="32">
        <f t="shared" si="31"/>
        <v>0</v>
      </c>
      <c r="J102" s="32">
        <f>H102/D102*100</f>
        <v>0</v>
      </c>
    </row>
    <row r="103" spans="1:13" ht="11.25">
      <c r="A103" s="7" t="s">
        <v>51</v>
      </c>
      <c r="B103" s="8" t="s">
        <v>5</v>
      </c>
      <c r="C103" s="72">
        <v>59269</v>
      </c>
      <c r="D103" s="38">
        <f>C103</f>
        <v>59269</v>
      </c>
      <c r="E103" s="81">
        <v>0</v>
      </c>
      <c r="F103" s="38">
        <f>E103</f>
        <v>0</v>
      </c>
      <c r="G103" s="81">
        <v>0</v>
      </c>
      <c r="H103" s="38">
        <f>G103</f>
        <v>0</v>
      </c>
      <c r="I103" s="38">
        <f t="shared" si="31"/>
        <v>0</v>
      </c>
      <c r="J103" s="38">
        <f>H103/D103*100</f>
        <v>0</v>
      </c>
      <c r="K103" s="38" t="e">
        <f>I103/E103*100</f>
        <v>#DIV/0!</v>
      </c>
      <c r="L103" s="38" t="e">
        <f>J103/F103*100</f>
        <v>#DIV/0!</v>
      </c>
      <c r="M103" s="38" t="e">
        <f>K103/G103*100</f>
        <v>#DIV/0!</v>
      </c>
    </row>
    <row r="104" spans="1:10" ht="56.25">
      <c r="A104" s="82"/>
      <c r="B104" s="73" t="s">
        <v>94</v>
      </c>
      <c r="C104" s="86">
        <f aca="true" t="shared" si="36" ref="C104:H104">C105</f>
        <v>569340</v>
      </c>
      <c r="D104" s="86">
        <f t="shared" si="36"/>
        <v>569340</v>
      </c>
      <c r="E104" s="86">
        <f t="shared" si="36"/>
        <v>88400</v>
      </c>
      <c r="F104" s="86">
        <f t="shared" si="36"/>
        <v>88400</v>
      </c>
      <c r="G104" s="86">
        <f t="shared" si="36"/>
        <v>68988</v>
      </c>
      <c r="H104" s="86">
        <f t="shared" si="36"/>
        <v>68988</v>
      </c>
      <c r="I104" s="86">
        <f t="shared" si="31"/>
        <v>12</v>
      </c>
      <c r="J104" s="87">
        <f t="shared" si="19"/>
        <v>78</v>
      </c>
    </row>
    <row r="105" spans="1:10" s="31" customFormat="1" ht="33.75">
      <c r="A105" s="1"/>
      <c r="B105" s="2" t="s">
        <v>26</v>
      </c>
      <c r="C105" s="29">
        <f aca="true" t="shared" si="37" ref="C105:H105">SUM(C106:C107)</f>
        <v>569340</v>
      </c>
      <c r="D105" s="29">
        <f t="shared" si="37"/>
        <v>569340</v>
      </c>
      <c r="E105" s="29">
        <f t="shared" si="37"/>
        <v>88400</v>
      </c>
      <c r="F105" s="29">
        <f t="shared" si="37"/>
        <v>88400</v>
      </c>
      <c r="G105" s="29">
        <f t="shared" si="37"/>
        <v>68988</v>
      </c>
      <c r="H105" s="29">
        <f t="shared" si="37"/>
        <v>68988</v>
      </c>
      <c r="I105" s="29">
        <f t="shared" si="31"/>
        <v>12</v>
      </c>
      <c r="J105" s="30">
        <f t="shared" si="19"/>
        <v>78</v>
      </c>
    </row>
    <row r="106" spans="1:10" ht="11.25">
      <c r="A106" s="7" t="s">
        <v>25</v>
      </c>
      <c r="B106" s="4" t="s">
        <v>3</v>
      </c>
      <c r="C106" s="70">
        <v>437281</v>
      </c>
      <c r="D106" s="32">
        <f>C106</f>
        <v>437281</v>
      </c>
      <c r="E106" s="70">
        <v>70000</v>
      </c>
      <c r="F106" s="32">
        <f>E106</f>
        <v>70000</v>
      </c>
      <c r="G106" s="70">
        <v>54636</v>
      </c>
      <c r="H106" s="33">
        <f>G106</f>
        <v>54636</v>
      </c>
      <c r="I106" s="32">
        <f t="shared" si="31"/>
        <v>12</v>
      </c>
      <c r="J106" s="33">
        <f t="shared" si="19"/>
        <v>78</v>
      </c>
    </row>
    <row r="107" spans="1:10" ht="12" thickBot="1">
      <c r="A107" s="5" t="s">
        <v>51</v>
      </c>
      <c r="B107" s="6" t="s">
        <v>5</v>
      </c>
      <c r="C107" s="71">
        <v>132059</v>
      </c>
      <c r="D107" s="34">
        <f>C107</f>
        <v>132059</v>
      </c>
      <c r="E107" s="71">
        <v>18400</v>
      </c>
      <c r="F107" s="34">
        <f>E107</f>
        <v>18400</v>
      </c>
      <c r="G107" s="71">
        <v>14352</v>
      </c>
      <c r="H107" s="34">
        <f>G107</f>
        <v>14352</v>
      </c>
      <c r="I107" s="38">
        <f t="shared" si="31"/>
        <v>11</v>
      </c>
      <c r="J107" s="39">
        <f t="shared" si="19"/>
        <v>78</v>
      </c>
    </row>
    <row r="108" spans="1:13" s="54" customFormat="1" ht="24" thickBot="1" thickTop="1">
      <c r="A108" s="25"/>
      <c r="B108" s="26" t="s">
        <v>66</v>
      </c>
      <c r="C108" s="27">
        <f aca="true" t="shared" si="38" ref="C108:H108">C110</f>
        <v>181000</v>
      </c>
      <c r="D108" s="27">
        <f t="shared" si="38"/>
        <v>0</v>
      </c>
      <c r="E108" s="27">
        <f t="shared" si="38"/>
        <v>70000</v>
      </c>
      <c r="F108" s="27">
        <f t="shared" si="38"/>
        <v>0</v>
      </c>
      <c r="G108" s="27">
        <f t="shared" si="38"/>
        <v>0</v>
      </c>
      <c r="H108" s="27">
        <f t="shared" si="38"/>
        <v>0</v>
      </c>
      <c r="I108" s="27">
        <f t="shared" si="31"/>
        <v>0</v>
      </c>
      <c r="J108" s="48">
        <f>G108/E108*100</f>
        <v>0</v>
      </c>
      <c r="L108" s="61"/>
      <c r="M108" s="61"/>
    </row>
    <row r="109" spans="1:11" ht="23.25" hidden="1" thickTop="1">
      <c r="A109" s="17" t="s">
        <v>2</v>
      </c>
      <c r="B109" s="18" t="s">
        <v>21</v>
      </c>
      <c r="C109" s="32"/>
      <c r="D109" s="45"/>
      <c r="E109" s="45"/>
      <c r="F109" s="45"/>
      <c r="G109" s="50"/>
      <c r="H109" s="51"/>
      <c r="I109" s="32" t="e">
        <f t="shared" si="31"/>
        <v>#DIV/0!</v>
      </c>
      <c r="J109" s="45" t="e">
        <f t="shared" si="19"/>
        <v>#DIV/0!</v>
      </c>
      <c r="K109" s="52"/>
    </row>
    <row r="110" spans="1:10" s="31" customFormat="1" ht="34.5" thickTop="1">
      <c r="A110" s="9"/>
      <c r="B110" s="77" t="s">
        <v>95</v>
      </c>
      <c r="C110" s="90">
        <f>C111</f>
        <v>181000</v>
      </c>
      <c r="D110" s="90">
        <f aca="true" t="shared" si="39" ref="D110:H111">D111</f>
        <v>0</v>
      </c>
      <c r="E110" s="90">
        <f>E111</f>
        <v>70000</v>
      </c>
      <c r="F110" s="90">
        <f>F111</f>
        <v>0</v>
      </c>
      <c r="G110" s="90">
        <f t="shared" si="39"/>
        <v>0</v>
      </c>
      <c r="H110" s="90">
        <f t="shared" si="39"/>
        <v>0</v>
      </c>
      <c r="I110" s="90">
        <f t="shared" si="31"/>
        <v>0</v>
      </c>
      <c r="J110" s="91">
        <f t="shared" si="19"/>
        <v>0</v>
      </c>
    </row>
    <row r="111" spans="1:10" s="64" customFormat="1" ht="33.75">
      <c r="A111" s="63"/>
      <c r="B111" s="13" t="s">
        <v>28</v>
      </c>
      <c r="C111" s="57">
        <f>C112</f>
        <v>181000</v>
      </c>
      <c r="D111" s="57">
        <f t="shared" si="39"/>
        <v>0</v>
      </c>
      <c r="E111" s="57">
        <f>E112</f>
        <v>70000</v>
      </c>
      <c r="F111" s="57">
        <f>F112</f>
        <v>0</v>
      </c>
      <c r="G111" s="57">
        <f t="shared" si="39"/>
        <v>0</v>
      </c>
      <c r="H111" s="57">
        <f t="shared" si="39"/>
        <v>0</v>
      </c>
      <c r="I111" s="57">
        <f t="shared" si="31"/>
        <v>0</v>
      </c>
      <c r="J111" s="62">
        <f t="shared" si="19"/>
        <v>0</v>
      </c>
    </row>
    <row r="112" spans="1:10" s="54" customFormat="1" ht="11.25">
      <c r="A112" s="65" t="s">
        <v>29</v>
      </c>
      <c r="B112" s="67" t="s">
        <v>4</v>
      </c>
      <c r="C112" s="76">
        <v>181000</v>
      </c>
      <c r="D112" s="58">
        <v>0</v>
      </c>
      <c r="E112" s="76">
        <v>70000</v>
      </c>
      <c r="F112" s="58">
        <v>0</v>
      </c>
      <c r="G112" s="76">
        <v>0</v>
      </c>
      <c r="H112" s="66">
        <v>0</v>
      </c>
      <c r="I112" s="58">
        <f t="shared" si="31"/>
        <v>0</v>
      </c>
      <c r="J112" s="66">
        <f t="shared" si="19"/>
        <v>0</v>
      </c>
    </row>
    <row r="113" spans="1:10" ht="12" hidden="1" thickBot="1">
      <c r="A113" s="15" t="s">
        <v>46</v>
      </c>
      <c r="B113" s="16" t="s">
        <v>19</v>
      </c>
      <c r="C113" s="34">
        <v>556</v>
      </c>
      <c r="D113" s="49"/>
      <c r="E113" s="49"/>
      <c r="F113" s="49"/>
      <c r="G113" s="34"/>
      <c r="H113" s="49"/>
      <c r="I113" s="34">
        <f t="shared" si="31"/>
        <v>0</v>
      </c>
      <c r="J113" s="41"/>
    </row>
    <row r="114" spans="1:11" ht="12" hidden="1" thickBot="1">
      <c r="A114" s="19" t="s">
        <v>24</v>
      </c>
      <c r="B114" s="16" t="s">
        <v>23</v>
      </c>
      <c r="C114" s="44"/>
      <c r="D114" s="44"/>
      <c r="E114" s="44"/>
      <c r="F114" s="44"/>
      <c r="G114" s="44"/>
      <c r="H114" s="53"/>
      <c r="I114" s="44"/>
      <c r="J114" s="32"/>
      <c r="K114" s="52"/>
    </row>
    <row r="115" spans="3:8" ht="11.25">
      <c r="C115" s="24"/>
      <c r="D115" s="24"/>
      <c r="E115" s="24"/>
      <c r="F115" s="24"/>
      <c r="G115" s="24"/>
      <c r="H115" s="24"/>
    </row>
  </sheetData>
  <sheetProtection/>
  <mergeCells count="10">
    <mergeCell ref="I6:J6"/>
    <mergeCell ref="A1:J1"/>
    <mergeCell ref="A2:J2"/>
    <mergeCell ref="A3:J3"/>
    <mergeCell ref="A4:J4"/>
    <mergeCell ref="A6:A7"/>
    <mergeCell ref="B6:B7"/>
    <mergeCell ref="C6:D6"/>
    <mergeCell ref="E6:F6"/>
    <mergeCell ref="G6:H6"/>
  </mergeCells>
  <printOptions/>
  <pageMargins left="0.1968503937007874" right="0" top="0.7874015748031497" bottom="0.3937007874015748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2018-04-03T13:02:24Z</cp:lastPrinted>
  <dcterms:created xsi:type="dcterms:W3CDTF">2001-04-03T04:15:38Z</dcterms:created>
  <dcterms:modified xsi:type="dcterms:W3CDTF">2018-04-03T13:02:50Z</dcterms:modified>
  <cp:category/>
  <cp:version/>
  <cp:contentType/>
  <cp:contentStatus/>
</cp:coreProperties>
</file>